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8_{65D9D5D1-2112-4F50-B927-58B9EEA363D1}" xr6:coauthVersionLast="47" xr6:coauthVersionMax="47" xr10:uidLastSave="{00000000-0000-0000-0000-000000000000}"/>
  <bookViews>
    <workbookView xWindow="-108" yWindow="-108" windowWidth="23256" windowHeight="12576" activeTab="1" xr2:uid="{00000000-000D-0000-FFFF-FFFF00000000}"/>
  </bookViews>
  <sheets>
    <sheet name="Datos" sheetId="3" r:id="rId1"/>
    <sheet name="Cuestionario 11" sheetId="4" r:id="rId2"/>
  </sheets>
  <definedNames>
    <definedName name="gastos">Datos!$B$11:$B$60</definedName>
    <definedName name="importe">Datos!$C$11:$C$60</definedName>
    <definedName name="ingresos">Datos!$A$11:$A$60</definedName>
    <definedName name="subvencion">Datos!$D$11:$D$60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8" i="4" l="1"/>
  <c r="J83" i="4" l="1"/>
  <c r="J82" i="4"/>
  <c r="J56" i="4"/>
  <c r="J53" i="4"/>
  <c r="E22" i="4"/>
  <c r="J48" i="4" s="1"/>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21" i="4"/>
  <c r="J49" i="4" s="1"/>
  <c r="J44" i="4"/>
  <c r="J43" i="4"/>
  <c r="J42" i="4"/>
  <c r="F24" i="4" l="1"/>
  <c r="G24" i="4" s="1"/>
  <c r="F35" i="4"/>
  <c r="G35" i="4" s="1"/>
  <c r="F67" i="4"/>
  <c r="G67" i="4" s="1"/>
  <c r="F51" i="4"/>
  <c r="G51" i="4" s="1"/>
  <c r="F31" i="4"/>
  <c r="G31" i="4" s="1"/>
  <c r="F59" i="4"/>
  <c r="G59" i="4" s="1"/>
  <c r="F43" i="4"/>
  <c r="G43" i="4" s="1"/>
  <c r="F27" i="4"/>
  <c r="G27" i="4" s="1"/>
  <c r="F63" i="4"/>
  <c r="G63" i="4" s="1"/>
  <c r="F47" i="4"/>
  <c r="G47" i="4" s="1"/>
  <c r="F21" i="4"/>
  <c r="G21" i="4" s="1"/>
  <c r="F55" i="4"/>
  <c r="G55" i="4" s="1"/>
  <c r="F39" i="4"/>
  <c r="G39" i="4" s="1"/>
  <c r="F23" i="4"/>
  <c r="G23" i="4" s="1"/>
  <c r="F70" i="4"/>
  <c r="G70" i="4" s="1"/>
  <c r="F66" i="4"/>
  <c r="G66" i="4" s="1"/>
  <c r="F62" i="4"/>
  <c r="G62" i="4" s="1"/>
  <c r="F58" i="4"/>
  <c r="G58" i="4" s="1"/>
  <c r="F54" i="4"/>
  <c r="G54" i="4" s="1"/>
  <c r="F50" i="4"/>
  <c r="G50" i="4" s="1"/>
  <c r="F46" i="4"/>
  <c r="G46" i="4" s="1"/>
  <c r="F42" i="4"/>
  <c r="G42" i="4" s="1"/>
  <c r="F38" i="4"/>
  <c r="G38" i="4" s="1"/>
  <c r="F34" i="4"/>
  <c r="G34" i="4" s="1"/>
  <c r="F30" i="4"/>
  <c r="G30" i="4" s="1"/>
  <c r="F26" i="4"/>
  <c r="G26" i="4" s="1"/>
  <c r="F22" i="4"/>
  <c r="G22" i="4" s="1"/>
  <c r="J79" i="4"/>
  <c r="F69" i="4"/>
  <c r="G69" i="4" s="1"/>
  <c r="F65" i="4"/>
  <c r="G65" i="4" s="1"/>
  <c r="F61" i="4"/>
  <c r="G61" i="4" s="1"/>
  <c r="F57" i="4"/>
  <c r="G57" i="4" s="1"/>
  <c r="F53" i="4"/>
  <c r="G53" i="4" s="1"/>
  <c r="F49" i="4"/>
  <c r="G49" i="4" s="1"/>
  <c r="F45" i="4"/>
  <c r="G45" i="4" s="1"/>
  <c r="F41" i="4"/>
  <c r="G41" i="4" s="1"/>
  <c r="F37" i="4"/>
  <c r="G37" i="4" s="1"/>
  <c r="F33" i="4"/>
  <c r="G33" i="4" s="1"/>
  <c r="F29" i="4"/>
  <c r="G29" i="4" s="1"/>
  <c r="F25" i="4"/>
  <c r="G25" i="4" s="1"/>
  <c r="F68" i="4"/>
  <c r="G68" i="4" s="1"/>
  <c r="F64" i="4"/>
  <c r="G64" i="4" s="1"/>
  <c r="F60" i="4"/>
  <c r="G60" i="4" s="1"/>
  <c r="F56" i="4"/>
  <c r="G56" i="4" s="1"/>
  <c r="F52" i="4"/>
  <c r="G52" i="4" s="1"/>
  <c r="F48" i="4"/>
  <c r="G48" i="4" s="1"/>
  <c r="F44" i="4"/>
  <c r="G44" i="4" s="1"/>
  <c r="F40" i="4"/>
  <c r="G40" i="4" s="1"/>
  <c r="F36" i="4"/>
  <c r="G36" i="4" s="1"/>
  <c r="F32" i="4"/>
  <c r="G32" i="4" s="1"/>
  <c r="F28" i="4"/>
  <c r="G28" i="4" s="1"/>
  <c r="J54" i="4" l="1"/>
  <c r="J55" i="4" s="1"/>
  <c r="J57" i="4" s="1"/>
</calcChain>
</file>

<file path=xl/sharedStrings.xml><?xml version="1.0" encoding="utf-8"?>
<sst xmlns="http://schemas.openxmlformats.org/spreadsheetml/2006/main" count="53" uniqueCount="41">
  <si>
    <t>Ingresos</t>
  </si>
  <si>
    <t>Gastos</t>
  </si>
  <si>
    <t>Importe Vivienda</t>
  </si>
  <si>
    <t>Subvención</t>
  </si>
  <si>
    <t>a</t>
  </si>
  <si>
    <t>b</t>
  </si>
  <si>
    <t>A)</t>
  </si>
  <si>
    <t>B)</t>
  </si>
  <si>
    <t>Relación no lineal directa</t>
  </si>
  <si>
    <t>C)</t>
  </si>
  <si>
    <t>r</t>
  </si>
  <si>
    <t>Es positivo, por lo que indica que la relación entre las variables es directa</t>
  </si>
  <si>
    <t>Cercano a 1: la relación es muy fuerte</t>
  </si>
  <si>
    <t>D)</t>
  </si>
  <si>
    <t>R2</t>
  </si>
  <si>
    <t>Y=a+bX</t>
  </si>
  <si>
    <t>Y=8,63+0,79X</t>
  </si>
  <si>
    <t>E)</t>
  </si>
  <si>
    <t>X=Ingresos</t>
  </si>
  <si>
    <t>Y=Gastos</t>
  </si>
  <si>
    <t>X'</t>
  </si>
  <si>
    <t>Y=-153,45+51,92Ln(X)</t>
  </si>
  <si>
    <t>y^</t>
  </si>
  <si>
    <t>ei</t>
  </si>
  <si>
    <t>N</t>
  </si>
  <si>
    <t>SCuadRes</t>
  </si>
  <si>
    <t>Sry2</t>
  </si>
  <si>
    <t>Sy2</t>
  </si>
  <si>
    <t>F) y G)</t>
  </si>
  <si>
    <t xml:space="preserve">Los ingresos explican el 97,95% de la variablidad de los gastos. </t>
  </si>
  <si>
    <t>El ajuste es muy bueno</t>
  </si>
  <si>
    <t>H)</t>
  </si>
  <si>
    <t>I)</t>
  </si>
  <si>
    <t>El modelo que mejor se ajusta es el logarítmico (el R2 es mayor)</t>
  </si>
  <si>
    <t>Lo utilizamos par ahacer la predicción</t>
  </si>
  <si>
    <t>m€</t>
  </si>
  <si>
    <t>m€2</t>
  </si>
  <si>
    <t>Los ingresos están entre</t>
  </si>
  <si>
    <t>Min</t>
  </si>
  <si>
    <t>Max</t>
  </si>
  <si>
    <t>El modelo tiene un R2 alto y se trata de una interpolación: la predicción es fiable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</si>
</sst>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0"/>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
    <xf numFmtId="0" fontId="0" fillId="0" borderId="0" xfId="0"/>
    <xf numFmtId="0" fontId="1" fillId="2" borderId="1" xfId="0" applyFont="1" applyFill="1" applyBorder="1"/>
    <xf numFmtId="0" fontId="0" fillId="3" borderId="1" xfId="0" applyFill="1" applyBorder="1"/>
    <xf numFmtId="2" fontId="0" fillId="0" borderId="0" xfId="0" applyNumberFormat="1"/>
    <xf numFmtId="0" fontId="0" fillId="4" borderId="1" xfId="0" applyFill="1" applyBorder="1"/>
    <xf numFmtId="0" fontId="1" fillId="2"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1"/>
            <c:dispEq val="1"/>
            <c:trendlineLbl>
              <c:layout>
                <c:manualLayout>
                  <c:x val="-0.33524657243931466"/>
                  <c:y val="0"/>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trendlineLbl>
          </c:trendline>
          <c:xVal>
            <c:numRef>
              <c:f>'Cuestionario 11'!$A$21:$A$70</c:f>
              <c:numCache>
                <c:formatCode>General</c:formatCode>
                <c:ptCount val="50"/>
                <c:pt idx="0">
                  <c:v>66.400000000000006</c:v>
                </c:pt>
                <c:pt idx="1">
                  <c:v>53.2</c:v>
                </c:pt>
                <c:pt idx="2">
                  <c:v>90.7</c:v>
                </c:pt>
                <c:pt idx="3">
                  <c:v>108.5</c:v>
                </c:pt>
                <c:pt idx="4">
                  <c:v>30.3</c:v>
                </c:pt>
                <c:pt idx="5">
                  <c:v>64.099999999999994</c:v>
                </c:pt>
                <c:pt idx="6">
                  <c:v>71.3</c:v>
                </c:pt>
                <c:pt idx="7">
                  <c:v>33</c:v>
                </c:pt>
                <c:pt idx="8">
                  <c:v>65.8</c:v>
                </c:pt>
                <c:pt idx="9">
                  <c:v>85.3</c:v>
                </c:pt>
                <c:pt idx="10">
                  <c:v>107.5</c:v>
                </c:pt>
                <c:pt idx="11">
                  <c:v>74.7</c:v>
                </c:pt>
                <c:pt idx="12">
                  <c:v>74.5</c:v>
                </c:pt>
                <c:pt idx="13">
                  <c:v>97.3</c:v>
                </c:pt>
                <c:pt idx="14">
                  <c:v>76.599999999999994</c:v>
                </c:pt>
                <c:pt idx="15">
                  <c:v>94</c:v>
                </c:pt>
                <c:pt idx="16">
                  <c:v>104.9</c:v>
                </c:pt>
                <c:pt idx="17">
                  <c:v>97.6</c:v>
                </c:pt>
                <c:pt idx="18">
                  <c:v>99</c:v>
                </c:pt>
                <c:pt idx="19">
                  <c:v>32.700000000000003</c:v>
                </c:pt>
                <c:pt idx="20">
                  <c:v>44.4</c:v>
                </c:pt>
                <c:pt idx="21">
                  <c:v>56.2</c:v>
                </c:pt>
                <c:pt idx="22">
                  <c:v>77.7</c:v>
                </c:pt>
                <c:pt idx="23">
                  <c:v>54.8</c:v>
                </c:pt>
                <c:pt idx="24">
                  <c:v>106.7</c:v>
                </c:pt>
                <c:pt idx="25">
                  <c:v>73.5</c:v>
                </c:pt>
                <c:pt idx="26">
                  <c:v>53.8</c:v>
                </c:pt>
                <c:pt idx="27">
                  <c:v>66.400000000000006</c:v>
                </c:pt>
                <c:pt idx="28">
                  <c:v>98.2</c:v>
                </c:pt>
                <c:pt idx="29">
                  <c:v>58.1</c:v>
                </c:pt>
                <c:pt idx="30">
                  <c:v>36.799999999999997</c:v>
                </c:pt>
                <c:pt idx="31">
                  <c:v>43.2</c:v>
                </c:pt>
                <c:pt idx="32">
                  <c:v>64.7</c:v>
                </c:pt>
                <c:pt idx="33">
                  <c:v>79.8</c:v>
                </c:pt>
                <c:pt idx="34">
                  <c:v>100.8</c:v>
                </c:pt>
                <c:pt idx="35">
                  <c:v>59.5</c:v>
                </c:pt>
                <c:pt idx="36">
                  <c:v>103.2</c:v>
                </c:pt>
                <c:pt idx="37">
                  <c:v>30.5</c:v>
                </c:pt>
                <c:pt idx="38">
                  <c:v>99.6</c:v>
                </c:pt>
                <c:pt idx="39">
                  <c:v>79</c:v>
                </c:pt>
                <c:pt idx="40">
                  <c:v>45.9</c:v>
                </c:pt>
                <c:pt idx="41">
                  <c:v>68.5</c:v>
                </c:pt>
                <c:pt idx="42">
                  <c:v>102.9</c:v>
                </c:pt>
                <c:pt idx="43">
                  <c:v>78.099999999999994</c:v>
                </c:pt>
                <c:pt idx="44">
                  <c:v>67.599999999999994</c:v>
                </c:pt>
                <c:pt idx="45">
                  <c:v>99.2</c:v>
                </c:pt>
                <c:pt idx="46">
                  <c:v>39.299999999999997</c:v>
                </c:pt>
                <c:pt idx="47">
                  <c:v>54.7</c:v>
                </c:pt>
                <c:pt idx="48">
                  <c:v>108.3</c:v>
                </c:pt>
                <c:pt idx="49">
                  <c:v>46.6</c:v>
                </c:pt>
              </c:numCache>
            </c:numRef>
          </c:xVal>
          <c:yVal>
            <c:numRef>
              <c:f>'Cuestionario 11'!$B$21:$B$70</c:f>
              <c:numCache>
                <c:formatCode>General</c:formatCode>
                <c:ptCount val="50"/>
                <c:pt idx="0">
                  <c:v>67.8</c:v>
                </c:pt>
                <c:pt idx="1">
                  <c:v>57</c:v>
                </c:pt>
                <c:pt idx="2">
                  <c:v>79</c:v>
                </c:pt>
                <c:pt idx="3">
                  <c:v>91.3</c:v>
                </c:pt>
                <c:pt idx="4">
                  <c:v>25.1</c:v>
                </c:pt>
                <c:pt idx="5">
                  <c:v>62.8</c:v>
                </c:pt>
                <c:pt idx="6">
                  <c:v>71.2</c:v>
                </c:pt>
                <c:pt idx="7">
                  <c:v>25.7</c:v>
                </c:pt>
                <c:pt idx="8">
                  <c:v>64.7</c:v>
                </c:pt>
                <c:pt idx="9">
                  <c:v>78</c:v>
                </c:pt>
                <c:pt idx="10">
                  <c:v>90</c:v>
                </c:pt>
                <c:pt idx="11">
                  <c:v>66.900000000000006</c:v>
                </c:pt>
                <c:pt idx="12">
                  <c:v>66.099999999999994</c:v>
                </c:pt>
                <c:pt idx="13">
                  <c:v>79.099999999999994</c:v>
                </c:pt>
                <c:pt idx="14">
                  <c:v>67.5</c:v>
                </c:pt>
                <c:pt idx="15">
                  <c:v>84.3</c:v>
                </c:pt>
                <c:pt idx="16">
                  <c:v>88.4</c:v>
                </c:pt>
                <c:pt idx="17">
                  <c:v>83.7</c:v>
                </c:pt>
                <c:pt idx="18">
                  <c:v>89.6</c:v>
                </c:pt>
                <c:pt idx="19">
                  <c:v>25.4</c:v>
                </c:pt>
                <c:pt idx="20">
                  <c:v>40.700000000000003</c:v>
                </c:pt>
                <c:pt idx="21">
                  <c:v>59.7</c:v>
                </c:pt>
                <c:pt idx="22">
                  <c:v>71.2</c:v>
                </c:pt>
                <c:pt idx="23">
                  <c:v>56</c:v>
                </c:pt>
                <c:pt idx="24">
                  <c:v>89.7</c:v>
                </c:pt>
                <c:pt idx="25">
                  <c:v>72.2</c:v>
                </c:pt>
                <c:pt idx="26">
                  <c:v>49.4</c:v>
                </c:pt>
                <c:pt idx="27">
                  <c:v>62.6</c:v>
                </c:pt>
                <c:pt idx="28">
                  <c:v>85.9</c:v>
                </c:pt>
                <c:pt idx="29">
                  <c:v>56.3</c:v>
                </c:pt>
                <c:pt idx="30">
                  <c:v>31.7</c:v>
                </c:pt>
                <c:pt idx="31">
                  <c:v>47.8</c:v>
                </c:pt>
                <c:pt idx="32">
                  <c:v>66</c:v>
                </c:pt>
                <c:pt idx="33">
                  <c:v>72.3</c:v>
                </c:pt>
                <c:pt idx="34">
                  <c:v>85.9</c:v>
                </c:pt>
                <c:pt idx="35">
                  <c:v>54.4</c:v>
                </c:pt>
                <c:pt idx="36">
                  <c:v>86</c:v>
                </c:pt>
                <c:pt idx="37">
                  <c:v>22.8</c:v>
                </c:pt>
                <c:pt idx="38">
                  <c:v>83.7</c:v>
                </c:pt>
                <c:pt idx="39">
                  <c:v>76</c:v>
                </c:pt>
                <c:pt idx="40">
                  <c:v>50.5</c:v>
                </c:pt>
                <c:pt idx="41">
                  <c:v>61.6</c:v>
                </c:pt>
                <c:pt idx="42">
                  <c:v>86.2</c:v>
                </c:pt>
                <c:pt idx="43">
                  <c:v>73.5</c:v>
                </c:pt>
                <c:pt idx="44">
                  <c:v>65.099999999999994</c:v>
                </c:pt>
                <c:pt idx="45">
                  <c:v>88.5</c:v>
                </c:pt>
                <c:pt idx="46">
                  <c:v>34.5</c:v>
                </c:pt>
                <c:pt idx="47">
                  <c:v>54.6</c:v>
                </c:pt>
                <c:pt idx="48">
                  <c:v>88.9</c:v>
                </c:pt>
                <c:pt idx="49">
                  <c:v>50.3</c:v>
                </c:pt>
              </c:numCache>
            </c:numRef>
          </c:yVal>
          <c:smooth val="0"/>
          <c:extLst>
            <c:ext xmlns:c16="http://schemas.microsoft.com/office/drawing/2014/chart" uri="{C3380CC4-5D6E-409C-BE32-E72D297353CC}">
              <c16:uniqueId val="{00000000-956F-4B61-B982-50FA4375DA73}"/>
            </c:ext>
          </c:extLst>
        </c:ser>
        <c:dLbls>
          <c:showLegendKey val="0"/>
          <c:showVal val="0"/>
          <c:showCatName val="0"/>
          <c:showSerName val="0"/>
          <c:showPercent val="0"/>
          <c:showBubbleSize val="0"/>
        </c:dLbls>
        <c:axId val="229679519"/>
        <c:axId val="229679935"/>
      </c:scatterChart>
      <c:valAx>
        <c:axId val="22967951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9679935"/>
        <c:crosses val="autoZero"/>
        <c:crossBetween val="midCat"/>
      </c:valAx>
      <c:valAx>
        <c:axId val="2296799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9679519"/>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'Cuestionario 11'!$F$21:$F$70</c:f>
              <c:numCache>
                <c:formatCode>General</c:formatCode>
                <c:ptCount val="50"/>
                <c:pt idx="0">
                  <c:v>64.400848438187211</c:v>
                </c:pt>
                <c:pt idx="1">
                  <c:v>52.892800026986237</c:v>
                </c:pt>
                <c:pt idx="2">
                  <c:v>80.593436117156585</c:v>
                </c:pt>
                <c:pt idx="3">
                  <c:v>89.897587290943505</c:v>
                </c:pt>
                <c:pt idx="4">
                  <c:v>23.665031745114902</c:v>
                </c:pt>
                <c:pt idx="5">
                  <c:v>62.570438110358111</c:v>
                </c:pt>
                <c:pt idx="6">
                  <c:v>68.097697427875318</c:v>
                </c:pt>
                <c:pt idx="7">
                  <c:v>28.097134310187784</c:v>
                </c:pt>
                <c:pt idx="8">
                  <c:v>63.929535961119541</c:v>
                </c:pt>
                <c:pt idx="9">
                  <c:v>77.406278179181385</c:v>
                </c:pt>
                <c:pt idx="10">
                  <c:v>89.416819337190617</c:v>
                </c:pt>
                <c:pt idx="11">
                  <c:v>70.516446121044282</c:v>
                </c:pt>
                <c:pt idx="12">
                  <c:v>70.377243442384582</c:v>
                </c:pt>
                <c:pt idx="13">
                  <c:v>84.240562037615234</c:v>
                </c:pt>
                <c:pt idx="14">
                  <c:v>71.820584463307597</c:v>
                </c:pt>
                <c:pt idx="15">
                  <c:v>82.449015006034756</c:v>
                </c:pt>
                <c:pt idx="16">
                  <c:v>88.145581856976889</c:v>
                </c:pt>
                <c:pt idx="17">
                  <c:v>84.400405882808428</c:v>
                </c:pt>
                <c:pt idx="18">
                  <c:v>85.139905618424876</c:v>
                </c:pt>
                <c:pt idx="19">
                  <c:v>27.622952310997221</c:v>
                </c:pt>
                <c:pt idx="20">
                  <c:v>43.504216991564874</c:v>
                </c:pt>
                <c:pt idx="21">
                  <c:v>55.74118698532709</c:v>
                </c:pt>
                <c:pt idx="22">
                  <c:v>72.560905817046262</c:v>
                </c:pt>
                <c:pt idx="23">
                  <c:v>54.431359054358296</c:v>
                </c:pt>
                <c:pt idx="24">
                  <c:v>89.028973888348162</c:v>
                </c:pt>
                <c:pt idx="25">
                  <c:v>69.675576439473417</c:v>
                </c:pt>
                <c:pt idx="26">
                  <c:v>53.475115304721299</c:v>
                </c:pt>
                <c:pt idx="27">
                  <c:v>64.400848438187211</c:v>
                </c:pt>
                <c:pt idx="28">
                  <c:v>84.718624864809215</c:v>
                </c:pt>
                <c:pt idx="29">
                  <c:v>57.467555619129598</c:v>
                </c:pt>
                <c:pt idx="30">
                  <c:v>33.756189731764835</c:v>
                </c:pt>
                <c:pt idx="31">
                  <c:v>42.08159189004914</c:v>
                </c:pt>
                <c:pt idx="32">
                  <c:v>63.054192243537727</c:v>
                </c:pt>
                <c:pt idx="33">
                  <c:v>73.945589690684301</c:v>
                </c:pt>
                <c:pt idx="34">
                  <c:v>86.07547269637152</c:v>
                </c:pt>
                <c:pt idx="35">
                  <c:v>58.703865646011934</c:v>
                </c:pt>
                <c:pt idx="36">
                  <c:v>87.297236549173505</c:v>
                </c:pt>
                <c:pt idx="37">
                  <c:v>24.006628819587945</c:v>
                </c:pt>
                <c:pt idx="38">
                  <c:v>85.453638101885247</c:v>
                </c:pt>
                <c:pt idx="39">
                  <c:v>73.422435964748871</c:v>
                </c:pt>
                <c:pt idx="40">
                  <c:v>45.22937794122808</c:v>
                </c:pt>
                <c:pt idx="41">
                  <c:v>66.017545280215899</c:v>
                </c:pt>
                <c:pt idx="42">
                  <c:v>87.146079039097231</c:v>
                </c:pt>
                <c:pt idx="43">
                  <c:v>72.82751779200629</c:v>
                </c:pt>
                <c:pt idx="44">
                  <c:v>65.330829741501987</c:v>
                </c:pt>
                <c:pt idx="45">
                  <c:v>85.244693884143544</c:v>
                </c:pt>
                <c:pt idx="46">
                  <c:v>37.168887419030256</c:v>
                </c:pt>
                <c:pt idx="47">
                  <c:v>54.336523287280784</c:v>
                </c:pt>
                <c:pt idx="48">
                  <c:v>89.801789167752759</c:v>
                </c:pt>
                <c:pt idx="49">
                  <c:v>46.015248027066463</c:v>
                </c:pt>
              </c:numCache>
            </c:numRef>
          </c:xVal>
          <c:yVal>
            <c:numRef>
              <c:f>'Cuestionario 11'!$G$21:$G$70</c:f>
              <c:numCache>
                <c:formatCode>General</c:formatCode>
                <c:ptCount val="50"/>
                <c:pt idx="0">
                  <c:v>3.3991515618127863</c:v>
                </c:pt>
                <c:pt idx="1">
                  <c:v>4.1071999730137634</c:v>
                </c:pt>
                <c:pt idx="2">
                  <c:v>-1.5934361171565854</c:v>
                </c:pt>
                <c:pt idx="3">
                  <c:v>1.4024127090564917</c:v>
                </c:pt>
                <c:pt idx="4">
                  <c:v>1.4349682548850993</c:v>
                </c:pt>
                <c:pt idx="5">
                  <c:v>0.22956188964188584</c:v>
                </c:pt>
                <c:pt idx="6">
                  <c:v>3.1023025721246853</c:v>
                </c:pt>
                <c:pt idx="7">
                  <c:v>-2.3971343101877842</c:v>
                </c:pt>
                <c:pt idx="8">
                  <c:v>0.770464038880462</c:v>
                </c:pt>
                <c:pt idx="9">
                  <c:v>0.59372182081861524</c:v>
                </c:pt>
                <c:pt idx="10">
                  <c:v>0.58318066280938297</c:v>
                </c:pt>
                <c:pt idx="11">
                  <c:v>-3.6164461210442767</c:v>
                </c:pt>
                <c:pt idx="12">
                  <c:v>-4.277243442384588</c:v>
                </c:pt>
                <c:pt idx="13">
                  <c:v>-5.1405620376152399</c:v>
                </c:pt>
                <c:pt idx="14">
                  <c:v>-4.3205844633075969</c:v>
                </c:pt>
                <c:pt idx="15">
                  <c:v>1.8509849939652412</c:v>
                </c:pt>
                <c:pt idx="16">
                  <c:v>0.25441814302311627</c:v>
                </c:pt>
                <c:pt idx="17">
                  <c:v>-0.70040588280842542</c:v>
                </c:pt>
                <c:pt idx="18">
                  <c:v>4.4600943815751179</c:v>
                </c:pt>
                <c:pt idx="19">
                  <c:v>-2.222952310997222</c:v>
                </c:pt>
                <c:pt idx="20">
                  <c:v>-2.8042169915648714</c:v>
                </c:pt>
                <c:pt idx="21">
                  <c:v>3.9588130146729128</c:v>
                </c:pt>
                <c:pt idx="22">
                  <c:v>-1.3609058170462589</c:v>
                </c:pt>
                <c:pt idx="23">
                  <c:v>1.5686409456417039</c:v>
                </c:pt>
                <c:pt idx="24">
                  <c:v>0.67102611165184101</c:v>
                </c:pt>
                <c:pt idx="25">
                  <c:v>2.5244235605265857</c:v>
                </c:pt>
                <c:pt idx="26">
                  <c:v>-4.0751153047213009</c:v>
                </c:pt>
                <c:pt idx="27">
                  <c:v>-1.8008484381872094</c:v>
                </c:pt>
                <c:pt idx="28">
                  <c:v>1.1813751351907911</c:v>
                </c:pt>
                <c:pt idx="29">
                  <c:v>-1.167555619129601</c:v>
                </c:pt>
                <c:pt idx="30">
                  <c:v>-2.0561897317648352</c:v>
                </c:pt>
                <c:pt idx="31">
                  <c:v>5.7184081099508575</c:v>
                </c:pt>
                <c:pt idx="32">
                  <c:v>2.9458077564622727</c:v>
                </c:pt>
                <c:pt idx="33">
                  <c:v>-1.6455896906843037</c:v>
                </c:pt>
                <c:pt idx="34">
                  <c:v>-0.1754726963715143</c:v>
                </c:pt>
                <c:pt idx="35">
                  <c:v>-4.3038656460119356</c:v>
                </c:pt>
                <c:pt idx="36">
                  <c:v>-1.2972365491735047</c:v>
                </c:pt>
                <c:pt idx="37">
                  <c:v>-1.2066288195879444</c:v>
                </c:pt>
                <c:pt idx="38">
                  <c:v>-1.7536381018852438</c:v>
                </c:pt>
                <c:pt idx="39">
                  <c:v>2.5775640352511289</c:v>
                </c:pt>
                <c:pt idx="40">
                  <c:v>5.2706220587719201</c:v>
                </c:pt>
                <c:pt idx="41">
                  <c:v>-4.4175452802158972</c:v>
                </c:pt>
                <c:pt idx="42">
                  <c:v>-0.94607903909722779</c:v>
                </c:pt>
                <c:pt idx="43">
                  <c:v>0.67248220799370984</c:v>
                </c:pt>
                <c:pt idx="44">
                  <c:v>-0.2308297415019922</c:v>
                </c:pt>
                <c:pt idx="45">
                  <c:v>3.255306115856456</c:v>
                </c:pt>
                <c:pt idx="46">
                  <c:v>-2.6688874190302556</c:v>
                </c:pt>
                <c:pt idx="47">
                  <c:v>0.26347671271921769</c:v>
                </c:pt>
                <c:pt idx="48">
                  <c:v>-0.90178916775275297</c:v>
                </c:pt>
                <c:pt idx="49">
                  <c:v>4.2847519729335346</c:v>
                </c:pt>
              </c:numCache>
            </c:numRef>
          </c:yVal>
          <c:smooth val="0"/>
          <c:extLst>
            <c:ext xmlns:c16="http://schemas.microsoft.com/office/drawing/2014/chart" uri="{C3380CC4-5D6E-409C-BE32-E72D297353CC}">
              <c16:uniqueId val="{00000000-9B2B-4AB8-8819-B43EF83D51A5}"/>
            </c:ext>
          </c:extLst>
        </c:ser>
        <c:dLbls>
          <c:showLegendKey val="0"/>
          <c:showVal val="0"/>
          <c:showCatName val="0"/>
          <c:showSerName val="0"/>
          <c:showPercent val="0"/>
          <c:showBubbleSize val="0"/>
        </c:dLbls>
        <c:axId val="241062431"/>
        <c:axId val="241069087"/>
      </c:scatterChart>
      <c:valAx>
        <c:axId val="24106243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1069087"/>
        <c:crosses val="autoZero"/>
        <c:crossBetween val="midCat"/>
      </c:valAx>
      <c:valAx>
        <c:axId val="2410690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1062431"/>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180974</xdr:rowOff>
    </xdr:from>
    <xdr:ext cx="7972425" cy="1219201"/>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42875" y="180974"/>
          <a:ext cx="7972425" cy="1219201"/>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200">
              <a:solidFill>
                <a:schemeClr val="accent1">
                  <a:lumMod val="50000"/>
                </a:schemeClr>
              </a:solidFill>
              <a:latin typeface="Bookman Old Style" panose="02050604050505020204" pitchFamily="18" charset="0"/>
            </a:rPr>
            <a:t>Se</a:t>
          </a:r>
          <a:r>
            <a:rPr lang="es-ES" sz="1200" baseline="0">
              <a:solidFill>
                <a:schemeClr val="accent1">
                  <a:lumMod val="50000"/>
                </a:schemeClr>
              </a:solidFill>
              <a:latin typeface="Bookman Old Style" panose="02050604050505020204" pitchFamily="18" charset="0"/>
            </a:rPr>
            <a:t> ha realizado un estudio en un conjunto de familias que solicitaron una subvención municipal para la adquisición de una vivienda. Se ha recogido información del los ingresos familiares anuales, los gastos familiares anuales, el importe de la vivienda adquirida y el importe de la subvención recibida. Todas ellas medidas en miles de euros</a:t>
          </a:r>
        </a:p>
        <a:p>
          <a:endParaRPr lang="es-ES" sz="1200">
            <a:solidFill>
              <a:schemeClr val="accent1">
                <a:lumMod val="50000"/>
              </a:schemeClr>
            </a:solidFill>
            <a:latin typeface="Bookman Old Style" panose="020506040505050202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180973</xdr:rowOff>
    </xdr:from>
    <xdr:ext cx="9915525" cy="3028951"/>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42875" y="180973"/>
          <a:ext cx="9915525" cy="3028951"/>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200">
              <a:solidFill>
                <a:schemeClr val="accent1">
                  <a:lumMod val="50000"/>
                </a:schemeClr>
              </a:solidFill>
              <a:latin typeface="Bookman Old Style" panose="02050604050505020204" pitchFamily="18" charset="0"/>
            </a:rPr>
            <a:t>Se</a:t>
          </a:r>
          <a:r>
            <a:rPr lang="es-ES" sz="1200" baseline="0">
              <a:solidFill>
                <a:schemeClr val="accent1">
                  <a:lumMod val="50000"/>
                </a:schemeClr>
              </a:solidFill>
              <a:latin typeface="Bookman Old Style" panose="02050604050505020204" pitchFamily="18" charset="0"/>
            </a:rPr>
            <a:t> ha realizado un estudio en un conjunto de familias que solicitaron una subvención municipal para la adquisición de una vivienda. Se ha recogido información del los ingresos familiares anuales, los gastos familiares anuales, el importe de la vivienda adquirida y el importe de la subvención recibida. Todas ellas medidas en miles de euros. Vamos a nalizar la relación entre las variables </a:t>
          </a:r>
          <a:r>
            <a:rPr lang="es-ES" sz="1200" b="1" baseline="0">
              <a:solidFill>
                <a:schemeClr val="accent1">
                  <a:lumMod val="50000"/>
                </a:schemeClr>
              </a:solidFill>
              <a:latin typeface="Bookman Old Style" panose="02050604050505020204" pitchFamily="18" charset="0"/>
            </a:rPr>
            <a:t>Ingresos</a:t>
          </a:r>
          <a:r>
            <a:rPr lang="es-ES" sz="1200" baseline="0">
              <a:solidFill>
                <a:schemeClr val="accent1">
                  <a:lumMod val="50000"/>
                </a:schemeClr>
              </a:solidFill>
              <a:latin typeface="Bookman Old Style" panose="02050604050505020204" pitchFamily="18" charset="0"/>
            </a:rPr>
            <a:t> y </a:t>
          </a:r>
          <a:r>
            <a:rPr lang="es-ES" sz="1200" b="1" baseline="0">
              <a:solidFill>
                <a:schemeClr val="accent1">
                  <a:lumMod val="50000"/>
                </a:schemeClr>
              </a:solidFill>
              <a:latin typeface="Bookman Old Style" panose="02050604050505020204" pitchFamily="18" charset="0"/>
            </a:rPr>
            <a:t>Gastos</a:t>
          </a:r>
        </a:p>
        <a:p>
          <a:endParaRPr lang="es-ES" sz="1200" b="1" baseline="0">
            <a:solidFill>
              <a:schemeClr val="accent1">
                <a:lumMod val="50000"/>
              </a:schemeClr>
            </a:solidFill>
            <a:latin typeface="Bookman Old Style" panose="02050604050505020204" pitchFamily="18" charset="0"/>
          </a:endParaRPr>
        </a:p>
        <a:p>
          <a:r>
            <a:rPr lang="es-ES" sz="1200" baseline="0">
              <a:solidFill>
                <a:schemeClr val="accent1">
                  <a:lumMod val="50000"/>
                </a:schemeClr>
              </a:solidFill>
              <a:latin typeface="Bookman Old Style" panose="02050604050505020204" pitchFamily="18" charset="0"/>
            </a:rPr>
            <a:t>A) </a:t>
          </a:r>
          <a:r>
            <a:rPr lang="es-ES" sz="1200">
              <a:solidFill>
                <a:schemeClr val="accent1">
                  <a:lumMod val="50000"/>
                </a:schemeClr>
              </a:solidFill>
              <a:latin typeface="Bookman Old Style" panose="02050604050505020204" pitchFamily="18" charset="0"/>
            </a:rPr>
            <a:t>Obtén el diagrama de dispersión de ambas variables</a:t>
          </a:r>
        </a:p>
        <a:p>
          <a:r>
            <a:rPr lang="es-ES" sz="1200" baseline="0">
              <a:solidFill>
                <a:schemeClr val="accent1">
                  <a:lumMod val="50000"/>
                </a:schemeClr>
              </a:solidFill>
              <a:latin typeface="Bookman Old Style" panose="02050604050505020204" pitchFamily="18" charset="0"/>
            </a:rPr>
            <a:t>B) </a:t>
          </a:r>
          <a:r>
            <a:rPr lang="es-ES" sz="1200">
              <a:solidFill>
                <a:schemeClr val="accent1">
                  <a:lumMod val="50000"/>
                </a:schemeClr>
              </a:solidFill>
              <a:latin typeface="Bookman Old Style" panose="02050604050505020204" pitchFamily="18" charset="0"/>
            </a:rPr>
            <a:t>¿Qué puedes destacar del diagrama anterior?</a:t>
          </a:r>
        </a:p>
        <a:p>
          <a:r>
            <a:rPr lang="es-ES" sz="1200">
              <a:solidFill>
                <a:schemeClr val="accent1">
                  <a:lumMod val="50000"/>
                </a:schemeClr>
              </a:solidFill>
              <a:latin typeface="Bookman Old Style" panose="02050604050505020204" pitchFamily="18" charset="0"/>
            </a:rPr>
            <a:t>C) ¿Qué medida nos indica el sentido y la intensidad de la relación entre las dos variables? Calcúlala e interprétala</a:t>
          </a:r>
        </a:p>
        <a:p>
          <a:r>
            <a:rPr lang="es-ES" sz="1200">
              <a:solidFill>
                <a:schemeClr val="accent1">
                  <a:lumMod val="50000"/>
                </a:schemeClr>
              </a:solidFill>
              <a:latin typeface="Bookman Old Style" panose="02050604050505020204" pitchFamily="18" charset="0"/>
            </a:rPr>
            <a:t>D) Calcula la recta de regresión y obtén una medida de la bondad de ajuste</a:t>
          </a:r>
        </a:p>
        <a:p>
          <a:r>
            <a:rPr lang="es-ES" sz="1200">
              <a:solidFill>
                <a:schemeClr val="accent1">
                  <a:lumMod val="50000"/>
                </a:schemeClr>
              </a:solidFill>
              <a:latin typeface="Bookman Old Style" panose="02050604050505020204" pitchFamily="18" charset="0"/>
            </a:rPr>
            <a:t>E)</a:t>
          </a:r>
          <a:r>
            <a:rPr lang="es-ES" sz="1200" baseline="0">
              <a:solidFill>
                <a:schemeClr val="accent1">
                  <a:lumMod val="50000"/>
                </a:schemeClr>
              </a:solidFill>
              <a:latin typeface="Bookman Old Style" panose="02050604050505020204" pitchFamily="18" charset="0"/>
            </a:rPr>
            <a:t> </a:t>
          </a:r>
          <a:r>
            <a:rPr lang="es-ES" sz="1200">
              <a:solidFill>
                <a:schemeClr val="accent1">
                  <a:lumMod val="50000"/>
                </a:schemeClr>
              </a:solidFill>
              <a:latin typeface="Bookman Old Style" panose="02050604050505020204" pitchFamily="18" charset="0"/>
            </a:rPr>
            <a:t>Estima, empleando funciones de Excel, el modelo de regresión logarítmico (Y=a+b Ln X). </a:t>
          </a:r>
        </a:p>
        <a:p>
          <a:r>
            <a:rPr lang="es-ES" sz="1200">
              <a:solidFill>
                <a:schemeClr val="accent1">
                  <a:lumMod val="50000"/>
                </a:schemeClr>
              </a:solidFill>
              <a:latin typeface="Bookman Old Style" panose="02050604050505020204" pitchFamily="18" charset="0"/>
            </a:rPr>
            <a:t>F) Analiza numéricamente la bondad de ajuste. ¿Cuál es el valor de la varianza residual?</a:t>
          </a:r>
        </a:p>
        <a:p>
          <a:r>
            <a:rPr lang="es-ES" sz="1200">
              <a:solidFill>
                <a:schemeClr val="accent1">
                  <a:lumMod val="50000"/>
                </a:schemeClr>
              </a:solidFill>
              <a:latin typeface="Bookman Old Style" panose="02050604050505020204" pitchFamily="18" charset="0"/>
            </a:rPr>
            <a:t>G) Interpreta el coeficiente R2</a:t>
          </a:r>
        </a:p>
        <a:p>
          <a:r>
            <a:rPr lang="es-ES" sz="1200">
              <a:solidFill>
                <a:schemeClr val="accent1">
                  <a:lumMod val="50000"/>
                </a:schemeClr>
              </a:solidFill>
              <a:latin typeface="Bookman Old Style" panose="02050604050505020204" pitchFamily="18" charset="0"/>
            </a:rPr>
            <a:t>H) Obtén</a:t>
          </a:r>
          <a:r>
            <a:rPr lang="es-ES" sz="1200" baseline="0">
              <a:solidFill>
                <a:schemeClr val="accent1">
                  <a:lumMod val="50000"/>
                </a:schemeClr>
              </a:solidFill>
              <a:latin typeface="Bookman Old Style" panose="02050604050505020204" pitchFamily="18" charset="0"/>
            </a:rPr>
            <a:t> </a:t>
          </a:r>
          <a:r>
            <a:rPr lang="es-ES" sz="1200">
              <a:solidFill>
                <a:schemeClr val="accent1">
                  <a:lumMod val="50000"/>
                </a:schemeClr>
              </a:solidFill>
              <a:latin typeface="Bookman Old Style" panose="02050604050505020204" pitchFamily="18" charset="0"/>
            </a:rPr>
            <a:t>el gráfico de residuos para el modelo logarítmico</a:t>
          </a:r>
        </a:p>
        <a:p>
          <a:r>
            <a:rPr lang="es-ES" sz="1200">
              <a:solidFill>
                <a:schemeClr val="accent1">
                  <a:lumMod val="50000"/>
                </a:schemeClr>
              </a:solidFill>
              <a:latin typeface="Bookman Old Style" panose="02050604050505020204" pitchFamily="18" charset="0"/>
            </a:rPr>
            <a:t>I)</a:t>
          </a:r>
          <a:r>
            <a:rPr lang="es-ES" sz="1200" baseline="0">
              <a:solidFill>
                <a:schemeClr val="accent1">
                  <a:lumMod val="50000"/>
                </a:schemeClr>
              </a:solidFill>
              <a:latin typeface="Bookman Old Style" panose="02050604050505020204" pitchFamily="18" charset="0"/>
            </a:rPr>
            <a:t> </a:t>
          </a:r>
          <a:r>
            <a:rPr lang="es-ES" sz="1200">
              <a:solidFill>
                <a:schemeClr val="accent1">
                  <a:lumMod val="50000"/>
                </a:schemeClr>
              </a:solidFill>
              <a:latin typeface="Bookman Old Style" panose="02050604050505020204" pitchFamily="18" charset="0"/>
            </a:rPr>
            <a:t>Emplea el modelo que presente mejor ajuste (el lineal o el logarítmico) para realizar una predicción de los gastos de una familia que tiene unos ingresos anuales de 90.000 €. ¿Es fiable la predicción?</a:t>
          </a:r>
        </a:p>
        <a:p>
          <a:endParaRPr lang="es-ES" sz="1200">
            <a:solidFill>
              <a:schemeClr val="accent1">
                <a:lumMod val="50000"/>
              </a:schemeClr>
            </a:solidFill>
            <a:latin typeface="Bookman Old Style" panose="02050604050505020204" pitchFamily="18" charset="0"/>
          </a:endParaRPr>
        </a:p>
        <a:p>
          <a:endParaRPr lang="es-ES" sz="1200">
            <a:solidFill>
              <a:schemeClr val="accent1">
                <a:lumMod val="50000"/>
              </a:schemeClr>
            </a:solidFill>
            <a:latin typeface="Bookman Old Style" panose="02050604050505020204" pitchFamily="18" charset="0"/>
          </a:endParaRPr>
        </a:p>
        <a:p>
          <a:endParaRPr lang="es-ES" sz="1200" baseline="0">
            <a:solidFill>
              <a:schemeClr val="accent1">
                <a:lumMod val="50000"/>
              </a:schemeClr>
            </a:solidFill>
            <a:latin typeface="Bookman Old Style" panose="02050604050505020204" pitchFamily="18" charset="0"/>
          </a:endParaRPr>
        </a:p>
        <a:p>
          <a:endParaRPr lang="es-ES" sz="1200">
            <a:solidFill>
              <a:schemeClr val="accent1">
                <a:lumMod val="50000"/>
              </a:schemeClr>
            </a:solidFill>
            <a:latin typeface="Bookman Old Style" panose="02050604050505020204" pitchFamily="18" charset="0"/>
          </a:endParaRPr>
        </a:p>
      </xdr:txBody>
    </xdr:sp>
    <xdr:clientData/>
  </xdr:oneCellAnchor>
  <xdr:twoCellAnchor>
    <xdr:from>
      <xdr:col>8</xdr:col>
      <xdr:colOff>9525</xdr:colOff>
      <xdr:row>18</xdr:row>
      <xdr:rowOff>185737</xdr:rowOff>
    </xdr:from>
    <xdr:to>
      <xdr:col>14</xdr:col>
      <xdr:colOff>9525</xdr:colOff>
      <xdr:row>33</xdr:row>
      <xdr:rowOff>71437</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59</xdr:row>
      <xdr:rowOff>4762</xdr:rowOff>
    </xdr:from>
    <xdr:to>
      <xdr:col>13</xdr:col>
      <xdr:colOff>733425</xdr:colOff>
      <xdr:row>73</xdr:row>
      <xdr:rowOff>80962</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D60"/>
  <sheetViews>
    <sheetView workbookViewId="0">
      <selection activeCell="H39" sqref="H39"/>
    </sheetView>
  </sheetViews>
  <sheetFormatPr baseColWidth="10" defaultRowHeight="14.4" x14ac:dyDescent="0.3"/>
  <cols>
    <col min="3" max="3" width="16.5546875" bestFit="1" customWidth="1"/>
  </cols>
  <sheetData>
    <row r="10" spans="1:4" x14ac:dyDescent="0.3">
      <c r="A10" s="1" t="s">
        <v>0</v>
      </c>
      <c r="B10" s="1" t="s">
        <v>1</v>
      </c>
      <c r="C10" s="1" t="s">
        <v>2</v>
      </c>
      <c r="D10" s="1" t="s">
        <v>3</v>
      </c>
    </row>
    <row r="11" spans="1:4" x14ac:dyDescent="0.3">
      <c r="A11" s="2">
        <v>66.400000000000006</v>
      </c>
      <c r="B11" s="2">
        <v>67.8</v>
      </c>
      <c r="C11" s="2">
        <v>251.7</v>
      </c>
      <c r="D11" s="2">
        <v>4</v>
      </c>
    </row>
    <row r="12" spans="1:4" x14ac:dyDescent="0.3">
      <c r="A12" s="2">
        <v>53.2</v>
      </c>
      <c r="B12" s="2">
        <v>57</v>
      </c>
      <c r="C12" s="2">
        <v>195.2</v>
      </c>
      <c r="D12" s="2">
        <v>6.5</v>
      </c>
    </row>
    <row r="13" spans="1:4" x14ac:dyDescent="0.3">
      <c r="A13" s="2">
        <v>90.7</v>
      </c>
      <c r="B13" s="2">
        <v>79</v>
      </c>
      <c r="C13" s="2">
        <v>270.8</v>
      </c>
      <c r="D13" s="2">
        <v>1.9</v>
      </c>
    </row>
    <row r="14" spans="1:4" x14ac:dyDescent="0.3">
      <c r="A14" s="2">
        <v>108.5</v>
      </c>
      <c r="B14" s="2">
        <v>91.3</v>
      </c>
      <c r="C14" s="2">
        <v>312</v>
      </c>
      <c r="D14" s="2">
        <v>1.3</v>
      </c>
    </row>
    <row r="15" spans="1:4" x14ac:dyDescent="0.3">
      <c r="A15" s="2">
        <v>30.3</v>
      </c>
      <c r="B15" s="2">
        <v>25.1</v>
      </c>
      <c r="C15" s="2">
        <v>177.2</v>
      </c>
      <c r="D15" s="2">
        <v>16.2</v>
      </c>
    </row>
    <row r="16" spans="1:4" x14ac:dyDescent="0.3">
      <c r="A16" s="2">
        <v>64.099999999999994</v>
      </c>
      <c r="B16" s="2">
        <v>62.8</v>
      </c>
      <c r="C16" s="2">
        <v>234.2</v>
      </c>
      <c r="D16" s="2">
        <v>4.5999999999999996</v>
      </c>
    </row>
    <row r="17" spans="1:4" x14ac:dyDescent="0.3">
      <c r="A17" s="2">
        <v>71.3</v>
      </c>
      <c r="B17" s="2">
        <v>71.2</v>
      </c>
      <c r="C17" s="2">
        <v>269.7</v>
      </c>
      <c r="D17" s="2">
        <v>3.4</v>
      </c>
    </row>
    <row r="18" spans="1:4" x14ac:dyDescent="0.3">
      <c r="A18" s="2">
        <v>33</v>
      </c>
      <c r="B18" s="2">
        <v>25.7</v>
      </c>
      <c r="C18" s="2">
        <v>158.4</v>
      </c>
      <c r="D18" s="2">
        <v>13.2</v>
      </c>
    </row>
    <row r="19" spans="1:4" x14ac:dyDescent="0.3">
      <c r="A19" s="2">
        <v>65.8</v>
      </c>
      <c r="B19" s="2">
        <v>64.7</v>
      </c>
      <c r="C19" s="2">
        <v>238.5</v>
      </c>
      <c r="D19" s="2">
        <v>4.2</v>
      </c>
    </row>
    <row r="20" spans="1:4" x14ac:dyDescent="0.3">
      <c r="A20" s="2">
        <v>85.3</v>
      </c>
      <c r="B20" s="2">
        <v>78</v>
      </c>
      <c r="C20" s="2">
        <v>290.5</v>
      </c>
      <c r="D20" s="2">
        <v>2</v>
      </c>
    </row>
    <row r="21" spans="1:4" x14ac:dyDescent="0.3">
      <c r="A21" s="2">
        <v>107.5</v>
      </c>
      <c r="B21" s="2">
        <v>90</v>
      </c>
      <c r="C21" s="2">
        <v>307.7</v>
      </c>
      <c r="D21" s="2">
        <v>1.4</v>
      </c>
    </row>
    <row r="22" spans="1:4" x14ac:dyDescent="0.3">
      <c r="A22" s="2">
        <v>74.7</v>
      </c>
      <c r="B22" s="2">
        <v>66.900000000000006</v>
      </c>
      <c r="C22" s="2">
        <v>272.89999999999998</v>
      </c>
      <c r="D22" s="2">
        <v>2.8</v>
      </c>
    </row>
    <row r="23" spans="1:4" x14ac:dyDescent="0.3">
      <c r="A23" s="2">
        <v>74.5</v>
      </c>
      <c r="B23" s="2">
        <v>66.099999999999994</v>
      </c>
      <c r="C23" s="2">
        <v>284.39999999999998</v>
      </c>
      <c r="D23" s="2">
        <v>2.9</v>
      </c>
    </row>
    <row r="24" spans="1:4" x14ac:dyDescent="0.3">
      <c r="A24" s="2">
        <v>97.3</v>
      </c>
      <c r="B24" s="2">
        <v>79.099999999999994</v>
      </c>
      <c r="C24" s="2">
        <v>279.89999999999998</v>
      </c>
      <c r="D24" s="2">
        <v>1.5</v>
      </c>
    </row>
    <row r="25" spans="1:4" x14ac:dyDescent="0.3">
      <c r="A25" s="2">
        <v>76.599999999999994</v>
      </c>
      <c r="B25" s="2">
        <v>67.5</v>
      </c>
      <c r="C25" s="2">
        <v>248.2</v>
      </c>
      <c r="D25" s="2">
        <v>2.5</v>
      </c>
    </row>
    <row r="26" spans="1:4" x14ac:dyDescent="0.3">
      <c r="A26" s="2">
        <v>94</v>
      </c>
      <c r="B26" s="2">
        <v>84.3</v>
      </c>
      <c r="C26" s="2">
        <v>272</v>
      </c>
      <c r="D26" s="2">
        <v>1.8</v>
      </c>
    </row>
    <row r="27" spans="1:4" x14ac:dyDescent="0.3">
      <c r="A27" s="2">
        <v>104.9</v>
      </c>
      <c r="B27" s="2">
        <v>88.4</v>
      </c>
      <c r="C27" s="2">
        <v>302.60000000000002</v>
      </c>
      <c r="D27" s="2">
        <v>1.5</v>
      </c>
    </row>
    <row r="28" spans="1:4" x14ac:dyDescent="0.3">
      <c r="A28" s="2">
        <v>97.6</v>
      </c>
      <c r="B28" s="2">
        <v>83.7</v>
      </c>
      <c r="C28" s="2">
        <v>308.5</v>
      </c>
      <c r="D28" s="2">
        <v>1.7</v>
      </c>
    </row>
    <row r="29" spans="1:4" x14ac:dyDescent="0.3">
      <c r="A29" s="2">
        <v>99</v>
      </c>
      <c r="B29" s="2">
        <v>89.6</v>
      </c>
      <c r="C29" s="2">
        <v>320.3</v>
      </c>
      <c r="D29" s="2">
        <v>1.5</v>
      </c>
    </row>
    <row r="30" spans="1:4" x14ac:dyDescent="0.3">
      <c r="A30" s="2">
        <v>32.700000000000003</v>
      </c>
      <c r="B30" s="2">
        <v>25.4</v>
      </c>
      <c r="C30" s="2">
        <v>167.3</v>
      </c>
      <c r="D30" s="2">
        <v>13.2</v>
      </c>
    </row>
    <row r="31" spans="1:4" x14ac:dyDescent="0.3">
      <c r="A31" s="2">
        <v>44.4</v>
      </c>
      <c r="B31" s="2">
        <v>40.700000000000003</v>
      </c>
      <c r="C31" s="2">
        <v>172.5</v>
      </c>
      <c r="D31" s="2">
        <v>9.1999999999999993</v>
      </c>
    </row>
    <row r="32" spans="1:4" x14ac:dyDescent="0.3">
      <c r="A32" s="2">
        <v>56.2</v>
      </c>
      <c r="B32" s="2">
        <v>59.7</v>
      </c>
      <c r="C32" s="2">
        <v>209.5</v>
      </c>
      <c r="D32" s="2">
        <v>4.5999999999999996</v>
      </c>
    </row>
    <row r="33" spans="1:4" x14ac:dyDescent="0.3">
      <c r="A33" s="2">
        <v>77.7</v>
      </c>
      <c r="B33" s="2">
        <v>71.2</v>
      </c>
      <c r="C33" s="2">
        <v>275</v>
      </c>
      <c r="D33" s="2">
        <v>2.2999999999999998</v>
      </c>
    </row>
    <row r="34" spans="1:4" x14ac:dyDescent="0.3">
      <c r="A34" s="2">
        <v>54.8</v>
      </c>
      <c r="B34" s="2">
        <v>56</v>
      </c>
      <c r="C34" s="2">
        <v>193.7</v>
      </c>
      <c r="D34" s="2">
        <v>5.7</v>
      </c>
    </row>
    <row r="35" spans="1:4" x14ac:dyDescent="0.3">
      <c r="A35" s="2">
        <v>106.7</v>
      </c>
      <c r="B35" s="2">
        <v>89.7</v>
      </c>
      <c r="C35" s="2">
        <v>337.4</v>
      </c>
      <c r="D35" s="2">
        <v>1.4</v>
      </c>
    </row>
    <row r="36" spans="1:4" x14ac:dyDescent="0.3">
      <c r="A36" s="2">
        <v>73.5</v>
      </c>
      <c r="B36" s="2">
        <v>72.2</v>
      </c>
      <c r="C36" s="2">
        <v>266.8</v>
      </c>
      <c r="D36" s="2">
        <v>3.2</v>
      </c>
    </row>
    <row r="37" spans="1:4" x14ac:dyDescent="0.3">
      <c r="A37" s="2">
        <v>53.8</v>
      </c>
      <c r="B37" s="2">
        <v>49.4</v>
      </c>
      <c r="C37" s="2">
        <v>194.2</v>
      </c>
      <c r="D37" s="2">
        <v>5.9</v>
      </c>
    </row>
    <row r="38" spans="1:4" x14ac:dyDescent="0.3">
      <c r="A38" s="2">
        <v>66.400000000000006</v>
      </c>
      <c r="B38" s="2">
        <v>62.6</v>
      </c>
      <c r="C38" s="2">
        <v>263.60000000000002</v>
      </c>
      <c r="D38" s="2">
        <v>3.4</v>
      </c>
    </row>
    <row r="39" spans="1:4" x14ac:dyDescent="0.3">
      <c r="A39" s="2">
        <v>98.2</v>
      </c>
      <c r="B39" s="2">
        <v>85.9</v>
      </c>
      <c r="C39" s="2">
        <v>322.8</v>
      </c>
      <c r="D39" s="2">
        <v>1.6</v>
      </c>
    </row>
    <row r="40" spans="1:4" x14ac:dyDescent="0.3">
      <c r="A40" s="2">
        <v>58.1</v>
      </c>
      <c r="B40" s="2">
        <v>56.3</v>
      </c>
      <c r="C40" s="2">
        <v>219.6</v>
      </c>
      <c r="D40" s="2">
        <v>4.7</v>
      </c>
    </row>
    <row r="41" spans="1:4" x14ac:dyDescent="0.3">
      <c r="A41" s="2">
        <v>36.799999999999997</v>
      </c>
      <c r="B41" s="2">
        <v>31.7</v>
      </c>
      <c r="C41" s="2">
        <v>193.2</v>
      </c>
      <c r="D41" s="2">
        <v>10.8</v>
      </c>
    </row>
    <row r="42" spans="1:4" x14ac:dyDescent="0.3">
      <c r="A42" s="2">
        <v>43.2</v>
      </c>
      <c r="B42" s="2">
        <v>47.8</v>
      </c>
      <c r="C42" s="2">
        <v>202.4</v>
      </c>
      <c r="D42" s="2">
        <v>11</v>
      </c>
    </row>
    <row r="43" spans="1:4" x14ac:dyDescent="0.3">
      <c r="A43" s="2">
        <v>64.7</v>
      </c>
      <c r="B43" s="2">
        <v>66</v>
      </c>
      <c r="C43" s="2">
        <v>231.1</v>
      </c>
      <c r="D43" s="2">
        <v>4.4000000000000004</v>
      </c>
    </row>
    <row r="44" spans="1:4" x14ac:dyDescent="0.3">
      <c r="A44" s="2">
        <v>79.8</v>
      </c>
      <c r="B44" s="2">
        <v>72.3</v>
      </c>
      <c r="C44" s="2">
        <v>248.5</v>
      </c>
      <c r="D44" s="2">
        <v>2.6</v>
      </c>
    </row>
    <row r="45" spans="1:4" x14ac:dyDescent="0.3">
      <c r="A45" s="2">
        <v>100.8</v>
      </c>
      <c r="B45" s="2">
        <v>85.9</v>
      </c>
      <c r="C45" s="2">
        <v>309.60000000000002</v>
      </c>
      <c r="D45" s="2">
        <v>1.4</v>
      </c>
    </row>
    <row r="46" spans="1:4" x14ac:dyDescent="0.3">
      <c r="A46" s="2">
        <v>59.5</v>
      </c>
      <c r="B46" s="2">
        <v>54.4</v>
      </c>
      <c r="C46" s="2">
        <v>245.7</v>
      </c>
      <c r="D46" s="2">
        <v>4.5999999999999996</v>
      </c>
    </row>
    <row r="47" spans="1:4" x14ac:dyDescent="0.3">
      <c r="A47" s="2">
        <v>103.2</v>
      </c>
      <c r="B47" s="2">
        <v>86</v>
      </c>
      <c r="C47" s="2">
        <v>315.8</v>
      </c>
      <c r="D47" s="2">
        <v>1.5</v>
      </c>
    </row>
    <row r="48" spans="1:4" x14ac:dyDescent="0.3">
      <c r="A48" s="2">
        <v>30.5</v>
      </c>
      <c r="B48" s="2">
        <v>22.8</v>
      </c>
      <c r="C48" s="2">
        <v>177.6</v>
      </c>
      <c r="D48" s="2">
        <v>16.7</v>
      </c>
    </row>
    <row r="49" spans="1:4" x14ac:dyDescent="0.3">
      <c r="A49" s="2">
        <v>99.6</v>
      </c>
      <c r="B49" s="2">
        <v>83.7</v>
      </c>
      <c r="C49" s="2">
        <v>318.60000000000002</v>
      </c>
      <c r="D49" s="2">
        <v>1.5</v>
      </c>
    </row>
    <row r="50" spans="1:4" x14ac:dyDescent="0.3">
      <c r="A50" s="2">
        <v>79</v>
      </c>
      <c r="B50" s="2">
        <v>76</v>
      </c>
      <c r="C50" s="2">
        <v>283.10000000000002</v>
      </c>
      <c r="D50" s="2">
        <v>2.7</v>
      </c>
    </row>
    <row r="51" spans="1:4" x14ac:dyDescent="0.3">
      <c r="A51" s="2">
        <v>45.9</v>
      </c>
      <c r="B51" s="2">
        <v>50.5</v>
      </c>
      <c r="C51" s="2">
        <v>182.5</v>
      </c>
      <c r="D51" s="2">
        <v>9.6</v>
      </c>
    </row>
    <row r="52" spans="1:4" x14ac:dyDescent="0.3">
      <c r="A52" s="2">
        <v>68.5</v>
      </c>
      <c r="B52" s="2">
        <v>61.6</v>
      </c>
      <c r="C52" s="2">
        <v>245.1</v>
      </c>
      <c r="D52" s="2">
        <v>3.9</v>
      </c>
    </row>
    <row r="53" spans="1:4" x14ac:dyDescent="0.3">
      <c r="A53" s="2">
        <v>102.9</v>
      </c>
      <c r="B53" s="2">
        <v>86.2</v>
      </c>
      <c r="C53" s="2">
        <v>294.10000000000002</v>
      </c>
      <c r="D53" s="2">
        <v>1.4</v>
      </c>
    </row>
    <row r="54" spans="1:4" x14ac:dyDescent="0.3">
      <c r="A54" s="2">
        <v>78.099999999999994</v>
      </c>
      <c r="B54" s="2">
        <v>73.5</v>
      </c>
      <c r="C54" s="2">
        <v>261.2</v>
      </c>
      <c r="D54" s="2">
        <v>2.2999999999999998</v>
      </c>
    </row>
    <row r="55" spans="1:4" x14ac:dyDescent="0.3">
      <c r="A55" s="2">
        <v>67.599999999999994</v>
      </c>
      <c r="B55" s="2">
        <v>65.099999999999994</v>
      </c>
      <c r="C55" s="2">
        <v>262.2</v>
      </c>
      <c r="D55" s="2">
        <v>3.9</v>
      </c>
    </row>
    <row r="56" spans="1:4" x14ac:dyDescent="0.3">
      <c r="A56" s="2">
        <v>99.2</v>
      </c>
      <c r="B56" s="2">
        <v>88.5</v>
      </c>
      <c r="C56" s="2">
        <v>310.7</v>
      </c>
      <c r="D56" s="2">
        <v>1.6</v>
      </c>
    </row>
    <row r="57" spans="1:4" x14ac:dyDescent="0.3">
      <c r="A57" s="2">
        <v>39.299999999999997</v>
      </c>
      <c r="B57" s="2">
        <v>34.5</v>
      </c>
      <c r="C57" s="2">
        <v>186.7</v>
      </c>
      <c r="D57" s="2">
        <v>9.6999999999999993</v>
      </c>
    </row>
    <row r="58" spans="1:4" x14ac:dyDescent="0.3">
      <c r="A58" s="2">
        <v>54.7</v>
      </c>
      <c r="B58" s="2">
        <v>54.6</v>
      </c>
      <c r="C58" s="2">
        <v>189.7</v>
      </c>
      <c r="D58" s="2">
        <v>6.5</v>
      </c>
    </row>
    <row r="59" spans="1:4" x14ac:dyDescent="0.3">
      <c r="A59" s="2">
        <v>108.3</v>
      </c>
      <c r="B59" s="2">
        <v>88.9</v>
      </c>
      <c r="C59" s="2">
        <v>348.8</v>
      </c>
      <c r="D59" s="2">
        <v>1.4</v>
      </c>
    </row>
    <row r="60" spans="1:4" x14ac:dyDescent="0.3">
      <c r="A60" s="2">
        <v>46.6</v>
      </c>
      <c r="B60" s="2">
        <v>50.3</v>
      </c>
      <c r="C60" s="2">
        <v>203.8</v>
      </c>
      <c r="D60" s="2">
        <v>9.6999999999999993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0:L83"/>
  <sheetViews>
    <sheetView tabSelected="1" topLeftCell="A46" workbookViewId="0">
      <selection activeCell="C71" sqref="C71"/>
    </sheetView>
  </sheetViews>
  <sheetFormatPr baseColWidth="10" defaultRowHeight="14.4" x14ac:dyDescent="0.3"/>
  <cols>
    <col min="3" max="3" width="16.5546875" bestFit="1" customWidth="1"/>
    <col min="10" max="10" width="11.88671875" bestFit="1" customWidth="1"/>
  </cols>
  <sheetData>
    <row r="20" spans="1:8" x14ac:dyDescent="0.3">
      <c r="A20" s="1" t="s">
        <v>18</v>
      </c>
      <c r="B20" s="1" t="s">
        <v>19</v>
      </c>
      <c r="C20" s="1" t="s">
        <v>2</v>
      </c>
      <c r="D20" s="1" t="s">
        <v>3</v>
      </c>
      <c r="E20" s="5" t="s">
        <v>20</v>
      </c>
      <c r="F20" s="5" t="s">
        <v>22</v>
      </c>
      <c r="G20" s="5" t="s">
        <v>23</v>
      </c>
      <c r="H20" t="s">
        <v>6</v>
      </c>
    </row>
    <row r="21" spans="1:8" x14ac:dyDescent="0.3">
      <c r="A21" s="2">
        <v>66.400000000000006</v>
      </c>
      <c r="B21" s="2">
        <v>67.8</v>
      </c>
      <c r="C21" s="2">
        <v>251.7</v>
      </c>
      <c r="D21" s="2">
        <v>4</v>
      </c>
      <c r="E21" s="4">
        <f>LN(A21)</f>
        <v>4.1956970564823886</v>
      </c>
      <c r="F21" s="4">
        <f>$J$48+$J$49*E21</f>
        <v>64.400848438187211</v>
      </c>
      <c r="G21" s="4">
        <f>B21-F21</f>
        <v>3.3991515618127863</v>
      </c>
    </row>
    <row r="22" spans="1:8" x14ac:dyDescent="0.3">
      <c r="A22" s="2">
        <v>53.2</v>
      </c>
      <c r="B22" s="2">
        <v>57</v>
      </c>
      <c r="C22" s="2">
        <v>195.2</v>
      </c>
      <c r="D22" s="2">
        <v>6.5</v>
      </c>
      <c r="E22" s="4">
        <f t="shared" ref="E22:E70" si="0">LN(A22)</f>
        <v>3.9740583963475986</v>
      </c>
      <c r="F22" s="4">
        <f t="shared" ref="F22:F70" si="1">$J$48+$J$49*E22</f>
        <v>52.892800026986237</v>
      </c>
      <c r="G22" s="4">
        <f t="shared" ref="G22:G70" si="2">B22-F22</f>
        <v>4.1071999730137634</v>
      </c>
    </row>
    <row r="23" spans="1:8" x14ac:dyDescent="0.3">
      <c r="A23" s="2">
        <v>90.7</v>
      </c>
      <c r="B23" s="2">
        <v>79</v>
      </c>
      <c r="C23" s="2">
        <v>270.8</v>
      </c>
      <c r="D23" s="2">
        <v>1.9</v>
      </c>
      <c r="E23" s="4">
        <f t="shared" si="0"/>
        <v>4.5075573571210912</v>
      </c>
      <c r="F23" s="4">
        <f t="shared" si="1"/>
        <v>80.593436117156585</v>
      </c>
      <c r="G23" s="4">
        <f t="shared" si="2"/>
        <v>-1.5934361171565854</v>
      </c>
    </row>
    <row r="24" spans="1:8" x14ac:dyDescent="0.3">
      <c r="A24" s="2">
        <v>108.5</v>
      </c>
      <c r="B24" s="2">
        <v>91.3</v>
      </c>
      <c r="C24" s="2">
        <v>312</v>
      </c>
      <c r="D24" s="2">
        <v>1.3</v>
      </c>
      <c r="E24" s="4">
        <f t="shared" si="0"/>
        <v>4.6867501729805143</v>
      </c>
      <c r="F24" s="4">
        <f t="shared" si="1"/>
        <v>89.897587290943505</v>
      </c>
      <c r="G24" s="4">
        <f t="shared" si="2"/>
        <v>1.4024127090564917</v>
      </c>
    </row>
    <row r="25" spans="1:8" x14ac:dyDescent="0.3">
      <c r="A25" s="2">
        <v>30.3</v>
      </c>
      <c r="B25" s="2">
        <v>25.1</v>
      </c>
      <c r="C25" s="2">
        <v>177.2</v>
      </c>
      <c r="D25" s="2">
        <v>16.2</v>
      </c>
      <c r="E25" s="4">
        <f t="shared" si="0"/>
        <v>3.4111477125153233</v>
      </c>
      <c r="F25" s="4">
        <f t="shared" si="1"/>
        <v>23.665031745114902</v>
      </c>
      <c r="G25" s="4">
        <f t="shared" si="2"/>
        <v>1.4349682548850993</v>
      </c>
    </row>
    <row r="26" spans="1:8" x14ac:dyDescent="0.3">
      <c r="A26" s="2">
        <v>64.099999999999994</v>
      </c>
      <c r="B26" s="2">
        <v>62.8</v>
      </c>
      <c r="C26" s="2">
        <v>234.2</v>
      </c>
      <c r="D26" s="2">
        <v>4.5999999999999996</v>
      </c>
      <c r="E26" s="4">
        <f t="shared" si="0"/>
        <v>4.160444363926624</v>
      </c>
      <c r="F26" s="4">
        <f t="shared" si="1"/>
        <v>62.570438110358111</v>
      </c>
      <c r="G26" s="4">
        <f t="shared" si="2"/>
        <v>0.22956188964188584</v>
      </c>
    </row>
    <row r="27" spans="1:8" x14ac:dyDescent="0.3">
      <c r="A27" s="2">
        <v>71.3</v>
      </c>
      <c r="B27" s="2">
        <v>71.2</v>
      </c>
      <c r="C27" s="2">
        <v>269.7</v>
      </c>
      <c r="D27" s="2">
        <v>3.4</v>
      </c>
      <c r="E27" s="4">
        <f t="shared" si="0"/>
        <v>4.26689632742025</v>
      </c>
      <c r="F27" s="4">
        <f t="shared" si="1"/>
        <v>68.097697427875318</v>
      </c>
      <c r="G27" s="4">
        <f t="shared" si="2"/>
        <v>3.1023025721246853</v>
      </c>
    </row>
    <row r="28" spans="1:8" x14ac:dyDescent="0.3">
      <c r="A28" s="2">
        <v>33</v>
      </c>
      <c r="B28" s="2">
        <v>25.7</v>
      </c>
      <c r="C28" s="2">
        <v>158.4</v>
      </c>
      <c r="D28" s="2">
        <v>13.2</v>
      </c>
      <c r="E28" s="4">
        <f t="shared" si="0"/>
        <v>3.4965075614664802</v>
      </c>
      <c r="F28" s="4">
        <f t="shared" si="1"/>
        <v>28.097134310187784</v>
      </c>
      <c r="G28" s="4">
        <f t="shared" si="2"/>
        <v>-2.3971343101877842</v>
      </c>
    </row>
    <row r="29" spans="1:8" x14ac:dyDescent="0.3">
      <c r="A29" s="2">
        <v>65.8</v>
      </c>
      <c r="B29" s="2">
        <v>64.7</v>
      </c>
      <c r="C29" s="2">
        <v>238.5</v>
      </c>
      <c r="D29" s="2">
        <v>4.2</v>
      </c>
      <c r="E29" s="4">
        <f t="shared" si="0"/>
        <v>4.1866198383312714</v>
      </c>
      <c r="F29" s="4">
        <f t="shared" si="1"/>
        <v>63.929535961119541</v>
      </c>
      <c r="G29" s="4">
        <f t="shared" si="2"/>
        <v>0.770464038880462</v>
      </c>
    </row>
    <row r="30" spans="1:8" x14ac:dyDescent="0.3">
      <c r="A30" s="2">
        <v>85.3</v>
      </c>
      <c r="B30" s="2">
        <v>78</v>
      </c>
      <c r="C30" s="2">
        <v>290.5</v>
      </c>
      <c r="D30" s="2">
        <v>2</v>
      </c>
      <c r="E30" s="4">
        <f t="shared" si="0"/>
        <v>4.4461744544976334</v>
      </c>
      <c r="F30" s="4">
        <f t="shared" si="1"/>
        <v>77.406278179181385</v>
      </c>
      <c r="G30" s="4">
        <f t="shared" si="2"/>
        <v>0.59372182081861524</v>
      </c>
    </row>
    <row r="31" spans="1:8" x14ac:dyDescent="0.3">
      <c r="A31" s="2">
        <v>107.5</v>
      </c>
      <c r="B31" s="2">
        <v>90</v>
      </c>
      <c r="C31" s="2">
        <v>307.7</v>
      </c>
      <c r="D31" s="2">
        <v>1.4</v>
      </c>
      <c r="E31" s="4">
        <f t="shared" si="0"/>
        <v>4.677490847567717</v>
      </c>
      <c r="F31" s="4">
        <f t="shared" si="1"/>
        <v>89.416819337190617</v>
      </c>
      <c r="G31" s="4">
        <f t="shared" si="2"/>
        <v>0.58318066280938297</v>
      </c>
    </row>
    <row r="32" spans="1:8" x14ac:dyDescent="0.3">
      <c r="A32" s="2">
        <v>74.7</v>
      </c>
      <c r="B32" s="2">
        <v>66.900000000000006</v>
      </c>
      <c r="C32" s="2">
        <v>272.89999999999998</v>
      </c>
      <c r="D32" s="2">
        <v>2.8</v>
      </c>
      <c r="E32" s="4">
        <f t="shared" si="0"/>
        <v>4.3134800921387715</v>
      </c>
      <c r="F32" s="4">
        <f t="shared" si="1"/>
        <v>70.516446121044282</v>
      </c>
      <c r="G32" s="4">
        <f t="shared" si="2"/>
        <v>-3.6164461210442767</v>
      </c>
    </row>
    <row r="33" spans="1:12" x14ac:dyDescent="0.3">
      <c r="A33" s="2">
        <v>74.5</v>
      </c>
      <c r="B33" s="2">
        <v>66.099999999999994</v>
      </c>
      <c r="C33" s="2">
        <v>284.39999999999998</v>
      </c>
      <c r="D33" s="2">
        <v>2.9</v>
      </c>
      <c r="E33" s="4">
        <f t="shared" si="0"/>
        <v>4.3107991253855138</v>
      </c>
      <c r="F33" s="4">
        <f t="shared" si="1"/>
        <v>70.377243442384582</v>
      </c>
      <c r="G33" s="4">
        <f t="shared" si="2"/>
        <v>-4.277243442384588</v>
      </c>
    </row>
    <row r="34" spans="1:12" x14ac:dyDescent="0.3">
      <c r="A34" s="2">
        <v>97.3</v>
      </c>
      <c r="B34" s="2">
        <v>79.099999999999994</v>
      </c>
      <c r="C34" s="2">
        <v>279.89999999999998</v>
      </c>
      <c r="D34" s="2">
        <v>1.5</v>
      </c>
      <c r="E34" s="4">
        <f t="shared" si="0"/>
        <v>4.577798989191959</v>
      </c>
      <c r="F34" s="4">
        <f t="shared" si="1"/>
        <v>84.240562037615234</v>
      </c>
      <c r="G34" s="4">
        <f t="shared" si="2"/>
        <v>-5.1405620376152399</v>
      </c>
    </row>
    <row r="35" spans="1:12" x14ac:dyDescent="0.3">
      <c r="A35" s="2">
        <v>76.599999999999994</v>
      </c>
      <c r="B35" s="2">
        <v>67.5</v>
      </c>
      <c r="C35" s="2">
        <v>248.2</v>
      </c>
      <c r="D35" s="2">
        <v>2.5</v>
      </c>
      <c r="E35" s="4">
        <f t="shared" si="0"/>
        <v>4.3385970767465452</v>
      </c>
      <c r="F35" s="4">
        <f t="shared" si="1"/>
        <v>71.820584463307597</v>
      </c>
      <c r="G35" s="4">
        <f t="shared" si="2"/>
        <v>-4.3205844633075969</v>
      </c>
    </row>
    <row r="36" spans="1:12" x14ac:dyDescent="0.3">
      <c r="A36" s="2">
        <v>94</v>
      </c>
      <c r="B36" s="2">
        <v>84.3</v>
      </c>
      <c r="C36" s="2">
        <v>272</v>
      </c>
      <c r="D36" s="2">
        <v>1.8</v>
      </c>
      <c r="E36" s="4">
        <f t="shared" si="0"/>
        <v>4.5432947822700038</v>
      </c>
      <c r="F36" s="4">
        <f t="shared" si="1"/>
        <v>82.449015006034756</v>
      </c>
      <c r="G36" s="4">
        <f t="shared" si="2"/>
        <v>1.8509849939652412</v>
      </c>
      <c r="H36" t="s">
        <v>7</v>
      </c>
      <c r="I36" t="s">
        <v>8</v>
      </c>
    </row>
    <row r="37" spans="1:12" x14ac:dyDescent="0.3">
      <c r="A37" s="2">
        <v>104.9</v>
      </c>
      <c r="B37" s="2">
        <v>88.4</v>
      </c>
      <c r="C37" s="2">
        <v>302.60000000000002</v>
      </c>
      <c r="D37" s="2">
        <v>1.5</v>
      </c>
      <c r="E37" s="4">
        <f t="shared" si="0"/>
        <v>4.6530075154022512</v>
      </c>
      <c r="F37" s="4">
        <f t="shared" si="1"/>
        <v>88.145581856976889</v>
      </c>
      <c r="G37" s="4">
        <f t="shared" si="2"/>
        <v>0.25441814302311627</v>
      </c>
    </row>
    <row r="38" spans="1:12" x14ac:dyDescent="0.3">
      <c r="A38" s="2">
        <v>97.6</v>
      </c>
      <c r="B38" s="2">
        <v>83.7</v>
      </c>
      <c r="C38" s="2">
        <v>308.5</v>
      </c>
      <c r="D38" s="2">
        <v>1.7</v>
      </c>
      <c r="E38" s="4">
        <f t="shared" si="0"/>
        <v>4.580877493419047</v>
      </c>
      <c r="F38" s="4">
        <f t="shared" si="1"/>
        <v>84.400405882808428</v>
      </c>
      <c r="G38" s="4">
        <f t="shared" si="2"/>
        <v>-0.70040588280842542</v>
      </c>
      <c r="H38" t="s">
        <v>9</v>
      </c>
      <c r="I38" t="s">
        <v>10</v>
      </c>
      <c r="J38">
        <f>CORREL(ingresos,gastos)</f>
        <v>0.97253544488815202</v>
      </c>
      <c r="L38" t="s">
        <v>11</v>
      </c>
    </row>
    <row r="39" spans="1:12" x14ac:dyDescent="0.3">
      <c r="A39" s="2">
        <v>99</v>
      </c>
      <c r="B39" s="2">
        <v>89.6</v>
      </c>
      <c r="C39" s="2">
        <v>320.3</v>
      </c>
      <c r="D39" s="2">
        <v>1.5</v>
      </c>
      <c r="E39" s="4">
        <f t="shared" si="0"/>
        <v>4.5951198501345898</v>
      </c>
      <c r="F39" s="4">
        <f t="shared" si="1"/>
        <v>85.139905618424876</v>
      </c>
      <c r="G39" s="4">
        <f t="shared" si="2"/>
        <v>4.4600943815751179</v>
      </c>
      <c r="L39" t="s">
        <v>12</v>
      </c>
    </row>
    <row r="40" spans="1:12" x14ac:dyDescent="0.3">
      <c r="A40" s="2">
        <v>32.700000000000003</v>
      </c>
      <c r="B40" s="2">
        <v>25.4</v>
      </c>
      <c r="C40" s="2">
        <v>167.3</v>
      </c>
      <c r="D40" s="2">
        <v>13.2</v>
      </c>
      <c r="E40" s="4">
        <f t="shared" si="0"/>
        <v>3.487375077903208</v>
      </c>
      <c r="F40" s="4">
        <f t="shared" si="1"/>
        <v>27.622952310997221</v>
      </c>
      <c r="G40" s="4">
        <f t="shared" si="2"/>
        <v>-2.222952310997222</v>
      </c>
    </row>
    <row r="41" spans="1:12" x14ac:dyDescent="0.3">
      <c r="A41" s="2">
        <v>44.4</v>
      </c>
      <c r="B41" s="2">
        <v>40.700000000000003</v>
      </c>
      <c r="C41" s="2">
        <v>172.5</v>
      </c>
      <c r="D41" s="2">
        <v>9.1999999999999993</v>
      </c>
      <c r="E41" s="4">
        <f t="shared" si="0"/>
        <v>3.7932394694381792</v>
      </c>
      <c r="F41" s="4">
        <f t="shared" si="1"/>
        <v>43.504216991564874</v>
      </c>
      <c r="G41" s="4">
        <f t="shared" si="2"/>
        <v>-2.8042169915648714</v>
      </c>
      <c r="H41" t="s">
        <v>13</v>
      </c>
      <c r="I41" t="s">
        <v>15</v>
      </c>
    </row>
    <row r="42" spans="1:12" x14ac:dyDescent="0.3">
      <c r="A42" s="2">
        <v>56.2</v>
      </c>
      <c r="B42" s="2">
        <v>59.7</v>
      </c>
      <c r="C42" s="2">
        <v>209.5</v>
      </c>
      <c r="D42" s="2">
        <v>4.5999999999999996</v>
      </c>
      <c r="E42" s="4">
        <f t="shared" si="0"/>
        <v>4.0289167568996458</v>
      </c>
      <c r="F42" s="4">
        <f t="shared" si="1"/>
        <v>55.74118698532709</v>
      </c>
      <c r="G42" s="4">
        <f t="shared" si="2"/>
        <v>3.9588130146729128</v>
      </c>
      <c r="I42" t="s">
        <v>4</v>
      </c>
      <c r="J42">
        <f>INTERCEPT(gastos,ingresos)</f>
        <v>8.6343300663326588</v>
      </c>
    </row>
    <row r="43" spans="1:12" x14ac:dyDescent="0.3">
      <c r="A43" s="2">
        <v>77.7</v>
      </c>
      <c r="B43" s="2">
        <v>71.2</v>
      </c>
      <c r="C43" s="2">
        <v>275</v>
      </c>
      <c r="D43" s="2">
        <v>2.2999999999999998</v>
      </c>
      <c r="E43" s="4">
        <f t="shared" si="0"/>
        <v>4.3528552573736015</v>
      </c>
      <c r="F43" s="4">
        <f t="shared" si="1"/>
        <v>72.560905817046262</v>
      </c>
      <c r="G43" s="4">
        <f t="shared" si="2"/>
        <v>-1.3609058170462589</v>
      </c>
      <c r="I43" t="s">
        <v>5</v>
      </c>
      <c r="J43">
        <f>SLOPE(gastos,ingresos)</f>
        <v>0.78774300675328723</v>
      </c>
    </row>
    <row r="44" spans="1:12" x14ac:dyDescent="0.3">
      <c r="A44" s="2">
        <v>54.8</v>
      </c>
      <c r="B44" s="2">
        <v>56</v>
      </c>
      <c r="C44" s="2">
        <v>193.7</v>
      </c>
      <c r="D44" s="2">
        <v>5.7</v>
      </c>
      <c r="E44" s="4">
        <f t="shared" si="0"/>
        <v>4.00369019395397</v>
      </c>
      <c r="F44" s="4">
        <f t="shared" si="1"/>
        <v>54.431359054358296</v>
      </c>
      <c r="G44" s="4">
        <f t="shared" si="2"/>
        <v>1.5686409456417039</v>
      </c>
      <c r="I44" t="s">
        <v>14</v>
      </c>
      <c r="J44">
        <f>RSQ(gastos,ingresos)</f>
        <v>0.94582519156379596</v>
      </c>
    </row>
    <row r="45" spans="1:12" x14ac:dyDescent="0.3">
      <c r="A45" s="2">
        <v>106.7</v>
      </c>
      <c r="B45" s="2">
        <v>89.7</v>
      </c>
      <c r="C45" s="2">
        <v>337.4</v>
      </c>
      <c r="D45" s="2">
        <v>1.4</v>
      </c>
      <c r="E45" s="4">
        <f t="shared" si="0"/>
        <v>4.6700211583077076</v>
      </c>
      <c r="F45" s="4">
        <f t="shared" si="1"/>
        <v>89.028973888348162</v>
      </c>
      <c r="G45" s="4">
        <f t="shared" si="2"/>
        <v>0.67102611165184101</v>
      </c>
    </row>
    <row r="46" spans="1:12" x14ac:dyDescent="0.3">
      <c r="A46" s="2">
        <v>73.5</v>
      </c>
      <c r="B46" s="2">
        <v>72.2</v>
      </c>
      <c r="C46" s="2">
        <v>266.8</v>
      </c>
      <c r="D46" s="2">
        <v>3.2</v>
      </c>
      <c r="E46" s="4">
        <f t="shared" si="0"/>
        <v>4.2972854062187906</v>
      </c>
      <c r="F46" s="4">
        <f t="shared" si="1"/>
        <v>69.675576439473417</v>
      </c>
      <c r="G46" s="4">
        <f t="shared" si="2"/>
        <v>2.5244235605265857</v>
      </c>
      <c r="I46" t="s">
        <v>16</v>
      </c>
    </row>
    <row r="47" spans="1:12" x14ac:dyDescent="0.3">
      <c r="A47" s="2">
        <v>53.8</v>
      </c>
      <c r="B47" s="2">
        <v>49.4</v>
      </c>
      <c r="C47" s="2">
        <v>194.2</v>
      </c>
      <c r="D47" s="2">
        <v>5.9</v>
      </c>
      <c r="E47" s="4">
        <f t="shared" si="0"/>
        <v>3.9852734671677386</v>
      </c>
      <c r="F47" s="4">
        <f t="shared" si="1"/>
        <v>53.475115304721299</v>
      </c>
      <c r="G47" s="4">
        <f t="shared" si="2"/>
        <v>-4.0751153047213009</v>
      </c>
    </row>
    <row r="48" spans="1:12" x14ac:dyDescent="0.3">
      <c r="A48" s="2">
        <v>66.400000000000006</v>
      </c>
      <c r="B48" s="2">
        <v>62.6</v>
      </c>
      <c r="C48" s="2">
        <v>263.60000000000002</v>
      </c>
      <c r="D48" s="2">
        <v>3.4</v>
      </c>
      <c r="E48" s="4">
        <f t="shared" si="0"/>
        <v>4.1956970564823886</v>
      </c>
      <c r="F48" s="4">
        <f t="shared" si="1"/>
        <v>64.400848438187211</v>
      </c>
      <c r="G48" s="4">
        <f t="shared" si="2"/>
        <v>-1.8008484381872094</v>
      </c>
      <c r="H48" t="s">
        <v>17</v>
      </c>
      <c r="I48" t="s">
        <v>4</v>
      </c>
      <c r="J48" s="3">
        <f>INTERCEPT(gastos,E21:E70)</f>
        <v>-153.45051745334365</v>
      </c>
    </row>
    <row r="49" spans="1:12" x14ac:dyDescent="0.3">
      <c r="A49" s="2">
        <v>98.2</v>
      </c>
      <c r="B49" s="2">
        <v>85.9</v>
      </c>
      <c r="C49" s="2">
        <v>322.8</v>
      </c>
      <c r="D49" s="2">
        <v>1.6</v>
      </c>
      <c r="E49" s="4">
        <f t="shared" si="0"/>
        <v>4.5870062153604199</v>
      </c>
      <c r="F49" s="4">
        <f t="shared" si="1"/>
        <v>84.718624864809215</v>
      </c>
      <c r="G49" s="4">
        <f t="shared" si="2"/>
        <v>1.1813751351907911</v>
      </c>
      <c r="I49" t="s">
        <v>5</v>
      </c>
      <c r="J49" s="3">
        <f>SLOPE(gastos,E21:E70)</f>
        <v>51.922568040261297</v>
      </c>
    </row>
    <row r="50" spans="1:12" x14ac:dyDescent="0.3">
      <c r="A50" s="2">
        <v>58.1</v>
      </c>
      <c r="B50" s="2">
        <v>56.3</v>
      </c>
      <c r="C50" s="2">
        <v>219.6</v>
      </c>
      <c r="D50" s="2">
        <v>4.7</v>
      </c>
      <c r="E50" s="4">
        <f t="shared" si="0"/>
        <v>4.0621656638578658</v>
      </c>
      <c r="F50" s="4">
        <f t="shared" si="1"/>
        <v>57.467555619129598</v>
      </c>
      <c r="G50" s="4">
        <f t="shared" si="2"/>
        <v>-1.167555619129601</v>
      </c>
    </row>
    <row r="51" spans="1:12" x14ac:dyDescent="0.3">
      <c r="A51" s="2">
        <v>36.799999999999997</v>
      </c>
      <c r="B51" s="2">
        <v>31.7</v>
      </c>
      <c r="C51" s="2">
        <v>193.2</v>
      </c>
      <c r="D51" s="2">
        <v>10.8</v>
      </c>
      <c r="E51" s="4">
        <f t="shared" si="0"/>
        <v>3.6054978451748854</v>
      </c>
      <c r="F51" s="4">
        <f t="shared" si="1"/>
        <v>33.756189731764835</v>
      </c>
      <c r="G51" s="4">
        <f t="shared" si="2"/>
        <v>-2.0561897317648352</v>
      </c>
      <c r="I51" t="s">
        <v>21</v>
      </c>
    </row>
    <row r="52" spans="1:12" x14ac:dyDescent="0.3">
      <c r="A52" s="2">
        <v>43.2</v>
      </c>
      <c r="B52" s="2">
        <v>47.8</v>
      </c>
      <c r="C52" s="2">
        <v>202.4</v>
      </c>
      <c r="D52" s="2">
        <v>11</v>
      </c>
      <c r="E52" s="4">
        <f t="shared" si="0"/>
        <v>3.7658404952500648</v>
      </c>
      <c r="F52" s="4">
        <f t="shared" si="1"/>
        <v>42.08159189004914</v>
      </c>
      <c r="G52" s="4">
        <f t="shared" si="2"/>
        <v>5.7184081099508575</v>
      </c>
    </row>
    <row r="53" spans="1:12" x14ac:dyDescent="0.3">
      <c r="A53" s="2">
        <v>64.7</v>
      </c>
      <c r="B53" s="2">
        <v>66</v>
      </c>
      <c r="C53" s="2">
        <v>231.1</v>
      </c>
      <c r="D53" s="2">
        <v>4.4000000000000004</v>
      </c>
      <c r="E53" s="4">
        <f t="shared" si="0"/>
        <v>4.169761201506855</v>
      </c>
      <c r="F53" s="4">
        <f t="shared" si="1"/>
        <v>63.054192243537727</v>
      </c>
      <c r="G53" s="4">
        <f t="shared" si="2"/>
        <v>2.9458077564622727</v>
      </c>
      <c r="H53" t="s">
        <v>28</v>
      </c>
      <c r="I53" t="s">
        <v>24</v>
      </c>
      <c r="J53">
        <f>COUNT(ingresos)</f>
        <v>50</v>
      </c>
    </row>
    <row r="54" spans="1:12" x14ac:dyDescent="0.3">
      <c r="A54" s="2">
        <v>79.8</v>
      </c>
      <c r="B54" s="2">
        <v>72.3</v>
      </c>
      <c r="C54" s="2">
        <v>248.5</v>
      </c>
      <c r="D54" s="2">
        <v>2.6</v>
      </c>
      <c r="E54" s="4">
        <f t="shared" si="0"/>
        <v>4.3795235044557632</v>
      </c>
      <c r="F54" s="4">
        <f t="shared" si="1"/>
        <v>73.945589690684301</v>
      </c>
      <c r="G54" s="4">
        <f t="shared" si="2"/>
        <v>-1.6455896906843037</v>
      </c>
      <c r="I54" t="s">
        <v>25</v>
      </c>
      <c r="J54">
        <f>SUMSQ(G21:G70)</f>
        <v>379.64163907288895</v>
      </c>
      <c r="K54" t="s">
        <v>36</v>
      </c>
    </row>
    <row r="55" spans="1:12" x14ac:dyDescent="0.3">
      <c r="A55" s="2">
        <v>100.8</v>
      </c>
      <c r="B55" s="2">
        <v>85.9</v>
      </c>
      <c r="C55" s="2">
        <v>309.60000000000002</v>
      </c>
      <c r="D55" s="2">
        <v>1.4</v>
      </c>
      <c r="E55" s="4">
        <f t="shared" si="0"/>
        <v>4.6131383556372683</v>
      </c>
      <c r="F55" s="4">
        <f t="shared" si="1"/>
        <v>86.07547269637152</v>
      </c>
      <c r="G55" s="4">
        <f t="shared" si="2"/>
        <v>-0.1754726963715143</v>
      </c>
      <c r="I55" t="s">
        <v>26</v>
      </c>
      <c r="J55">
        <f>J54/J53</f>
        <v>7.592832781457779</v>
      </c>
      <c r="K55" t="s">
        <v>36</v>
      </c>
    </row>
    <row r="56" spans="1:12" x14ac:dyDescent="0.3">
      <c r="A56" s="2">
        <v>59.5</v>
      </c>
      <c r="B56" s="2">
        <v>54.4</v>
      </c>
      <c r="C56" s="2">
        <v>245.7</v>
      </c>
      <c r="D56" s="2">
        <v>4.5999999999999996</v>
      </c>
      <c r="E56" s="4">
        <f t="shared" si="0"/>
        <v>4.0859763125515842</v>
      </c>
      <c r="F56" s="4">
        <f t="shared" si="1"/>
        <v>58.703865646011934</v>
      </c>
      <c r="G56" s="4">
        <f t="shared" si="2"/>
        <v>-4.3038656460119356</v>
      </c>
      <c r="I56" t="s">
        <v>27</v>
      </c>
      <c r="J56">
        <f>_xlfn.VAR.P(gastos)</f>
        <v>370.83649599999785</v>
      </c>
      <c r="K56" t="s">
        <v>36</v>
      </c>
    </row>
    <row r="57" spans="1:12" x14ac:dyDescent="0.3">
      <c r="A57" s="2">
        <v>103.2</v>
      </c>
      <c r="B57" s="2">
        <v>86</v>
      </c>
      <c r="C57" s="2">
        <v>315.8</v>
      </c>
      <c r="D57" s="2">
        <v>1.5</v>
      </c>
      <c r="E57" s="4">
        <f t="shared" si="0"/>
        <v>4.6366688530474622</v>
      </c>
      <c r="F57" s="4">
        <f t="shared" si="1"/>
        <v>87.297236549173505</v>
      </c>
      <c r="G57" s="4">
        <f t="shared" si="2"/>
        <v>-1.2972365491735047</v>
      </c>
      <c r="I57" t="s">
        <v>14</v>
      </c>
      <c r="J57">
        <f>1-J55/J56</f>
        <v>0.97952511992924818</v>
      </c>
      <c r="L57" t="s">
        <v>29</v>
      </c>
    </row>
    <row r="58" spans="1:12" x14ac:dyDescent="0.3">
      <c r="A58" s="2">
        <v>30.5</v>
      </c>
      <c r="B58" s="2">
        <v>22.8</v>
      </c>
      <c r="C58" s="2">
        <v>177.6</v>
      </c>
      <c r="D58" s="2">
        <v>16.7</v>
      </c>
      <c r="E58" s="4">
        <f t="shared" si="0"/>
        <v>3.417726683613366</v>
      </c>
      <c r="F58" s="4">
        <f t="shared" si="1"/>
        <v>24.006628819587945</v>
      </c>
      <c r="G58" s="4">
        <f t="shared" si="2"/>
        <v>-1.2066288195879444</v>
      </c>
      <c r="L58" t="s">
        <v>30</v>
      </c>
    </row>
    <row r="59" spans="1:12" x14ac:dyDescent="0.3">
      <c r="A59" s="2">
        <v>99.6</v>
      </c>
      <c r="B59" s="2">
        <v>83.7</v>
      </c>
      <c r="C59" s="2">
        <v>318.60000000000002</v>
      </c>
      <c r="D59" s="2">
        <v>1.5</v>
      </c>
      <c r="E59" s="4">
        <f t="shared" si="0"/>
        <v>4.6011621645905523</v>
      </c>
      <c r="F59" s="4">
        <f t="shared" si="1"/>
        <v>85.453638101885247</v>
      </c>
      <c r="G59" s="4">
        <f t="shared" si="2"/>
        <v>-1.7536381018852438</v>
      </c>
    </row>
    <row r="60" spans="1:12" x14ac:dyDescent="0.3">
      <c r="A60" s="2">
        <v>79</v>
      </c>
      <c r="B60" s="2">
        <v>76</v>
      </c>
      <c r="C60" s="2">
        <v>283.10000000000002</v>
      </c>
      <c r="D60" s="2">
        <v>2.7</v>
      </c>
      <c r="E60" s="4">
        <f t="shared" si="0"/>
        <v>4.3694478524670215</v>
      </c>
      <c r="F60" s="4">
        <f t="shared" si="1"/>
        <v>73.422435964748871</v>
      </c>
      <c r="G60" s="4">
        <f t="shared" si="2"/>
        <v>2.5775640352511289</v>
      </c>
      <c r="H60" t="s">
        <v>31</v>
      </c>
    </row>
    <row r="61" spans="1:12" x14ac:dyDescent="0.3">
      <c r="A61" s="2">
        <v>45.9</v>
      </c>
      <c r="B61" s="2">
        <v>50.5</v>
      </c>
      <c r="C61" s="2">
        <v>182.5</v>
      </c>
      <c r="D61" s="2">
        <v>9.6</v>
      </c>
      <c r="E61" s="4">
        <f t="shared" si="0"/>
        <v>3.8264651170664994</v>
      </c>
      <c r="F61" s="4">
        <f t="shared" si="1"/>
        <v>45.22937794122808</v>
      </c>
      <c r="G61" s="4">
        <f t="shared" si="2"/>
        <v>5.2706220587719201</v>
      </c>
    </row>
    <row r="62" spans="1:12" x14ac:dyDescent="0.3">
      <c r="A62" s="2">
        <v>68.5</v>
      </c>
      <c r="B62" s="2">
        <v>61.6</v>
      </c>
      <c r="C62" s="2">
        <v>245.1</v>
      </c>
      <c r="D62" s="2">
        <v>3.9</v>
      </c>
      <c r="E62" s="4">
        <f t="shared" si="0"/>
        <v>4.2268337452681797</v>
      </c>
      <c r="F62" s="4">
        <f t="shared" si="1"/>
        <v>66.017545280215899</v>
      </c>
      <c r="G62" s="4">
        <f t="shared" si="2"/>
        <v>-4.4175452802158972</v>
      </c>
    </row>
    <row r="63" spans="1:12" x14ac:dyDescent="0.3">
      <c r="A63" s="2">
        <v>102.9</v>
      </c>
      <c r="B63" s="2">
        <v>86.2</v>
      </c>
      <c r="C63" s="2">
        <v>294.10000000000002</v>
      </c>
      <c r="D63" s="2">
        <v>1.4</v>
      </c>
      <c r="E63" s="4">
        <f t="shared" si="0"/>
        <v>4.6337576428400036</v>
      </c>
      <c r="F63" s="4">
        <f t="shared" si="1"/>
        <v>87.146079039097231</v>
      </c>
      <c r="G63" s="4">
        <f t="shared" si="2"/>
        <v>-0.94607903909722779</v>
      </c>
    </row>
    <row r="64" spans="1:12" x14ac:dyDescent="0.3">
      <c r="A64" s="2">
        <v>78.099999999999994</v>
      </c>
      <c r="B64" s="2">
        <v>73.5</v>
      </c>
      <c r="C64" s="2">
        <v>261.2</v>
      </c>
      <c r="D64" s="2">
        <v>2.2999999999999998</v>
      </c>
      <c r="E64" s="4">
        <f t="shared" si="0"/>
        <v>4.3579900568456402</v>
      </c>
      <c r="F64" s="4">
        <f t="shared" si="1"/>
        <v>72.82751779200629</v>
      </c>
      <c r="G64" s="4">
        <f t="shared" si="2"/>
        <v>0.67248220799370984</v>
      </c>
    </row>
    <row r="65" spans="1:12" x14ac:dyDescent="0.3">
      <c r="A65" s="2">
        <v>67.599999999999994</v>
      </c>
      <c r="B65" s="2">
        <v>65.099999999999994</v>
      </c>
      <c r="C65" s="2">
        <v>262.2</v>
      </c>
      <c r="D65" s="2">
        <v>3.9</v>
      </c>
      <c r="E65" s="4">
        <f t="shared" si="0"/>
        <v>4.2136079830489184</v>
      </c>
      <c r="F65" s="4">
        <f t="shared" si="1"/>
        <v>65.330829741501987</v>
      </c>
      <c r="G65" s="4">
        <f t="shared" si="2"/>
        <v>-0.2308297415019922</v>
      </c>
    </row>
    <row r="66" spans="1:12" x14ac:dyDescent="0.3">
      <c r="A66" s="2">
        <v>99.2</v>
      </c>
      <c r="B66" s="2">
        <v>88.5</v>
      </c>
      <c r="C66" s="2">
        <v>310.7</v>
      </c>
      <c r="D66" s="2">
        <v>1.6</v>
      </c>
      <c r="E66" s="4">
        <f t="shared" si="0"/>
        <v>4.5971380142908274</v>
      </c>
      <c r="F66" s="4">
        <f t="shared" si="1"/>
        <v>85.244693884143544</v>
      </c>
      <c r="G66" s="4">
        <f t="shared" si="2"/>
        <v>3.255306115856456</v>
      </c>
    </row>
    <row r="67" spans="1:12" x14ac:dyDescent="0.3">
      <c r="A67" s="2">
        <v>39.299999999999997</v>
      </c>
      <c r="B67" s="2">
        <v>34.5</v>
      </c>
      <c r="C67" s="2">
        <v>186.7</v>
      </c>
      <c r="D67" s="2">
        <v>9.6999999999999993</v>
      </c>
      <c r="E67" s="4">
        <f t="shared" si="0"/>
        <v>3.6712245188752153</v>
      </c>
      <c r="F67" s="4">
        <f t="shared" si="1"/>
        <v>37.168887419030256</v>
      </c>
      <c r="G67" s="4">
        <f t="shared" si="2"/>
        <v>-2.6688874190302556</v>
      </c>
    </row>
    <row r="68" spans="1:12" x14ac:dyDescent="0.3">
      <c r="A68" s="2">
        <v>54.7</v>
      </c>
      <c r="B68" s="2">
        <v>54.6</v>
      </c>
      <c r="C68" s="2">
        <v>189.7</v>
      </c>
      <c r="D68" s="2">
        <v>6.5</v>
      </c>
      <c r="E68" s="4">
        <f t="shared" si="0"/>
        <v>4.0018637094279352</v>
      </c>
      <c r="F68" s="4">
        <f t="shared" si="1"/>
        <v>54.336523287280784</v>
      </c>
      <c r="G68" s="4">
        <f t="shared" si="2"/>
        <v>0.26347671271921769</v>
      </c>
    </row>
    <row r="69" spans="1:12" x14ac:dyDescent="0.3">
      <c r="A69" s="2">
        <v>108.3</v>
      </c>
      <c r="B69" s="2">
        <v>88.9</v>
      </c>
      <c r="C69" s="2">
        <v>348.8</v>
      </c>
      <c r="D69" s="2">
        <v>1.4</v>
      </c>
      <c r="E69" s="4">
        <f t="shared" si="0"/>
        <v>4.6849051540069446</v>
      </c>
      <c r="F69" s="4">
        <f t="shared" si="1"/>
        <v>89.801789167752759</v>
      </c>
      <c r="G69" s="4">
        <f t="shared" si="2"/>
        <v>-0.90178916775275297</v>
      </c>
    </row>
    <row r="70" spans="1:12" x14ac:dyDescent="0.3">
      <c r="A70" s="2">
        <v>46.6</v>
      </c>
      <c r="B70" s="2">
        <v>50.3</v>
      </c>
      <c r="C70" s="2">
        <v>203.8</v>
      </c>
      <c r="D70" s="2">
        <v>9.6999999999999993</v>
      </c>
      <c r="E70" s="4">
        <f t="shared" si="0"/>
        <v>3.8416005411316001</v>
      </c>
      <c r="F70" s="4">
        <f t="shared" si="1"/>
        <v>46.015248027066463</v>
      </c>
      <c r="G70" s="4">
        <f t="shared" si="2"/>
        <v>4.2847519729335346</v>
      </c>
    </row>
    <row r="75" spans="1:12" x14ac:dyDescent="0.3">
      <c r="H75" t="s">
        <v>32</v>
      </c>
      <c r="I75" t="s">
        <v>33</v>
      </c>
    </row>
    <row r="76" spans="1:12" x14ac:dyDescent="0.3">
      <c r="I76" t="s">
        <v>34</v>
      </c>
    </row>
    <row r="78" spans="1:12" x14ac:dyDescent="0.3">
      <c r="I78" t="s">
        <v>0</v>
      </c>
      <c r="J78">
        <v>90</v>
      </c>
      <c r="K78" t="s">
        <v>35</v>
      </c>
    </row>
    <row r="79" spans="1:12" x14ac:dyDescent="0.3">
      <c r="I79" t="s">
        <v>1</v>
      </c>
      <c r="J79">
        <f>J48+J49*LN(J78)</f>
        <v>80.191156322605281</v>
      </c>
      <c r="K79" t="s">
        <v>35</v>
      </c>
      <c r="L79" t="s">
        <v>40</v>
      </c>
    </row>
    <row r="81" spans="9:11" x14ac:dyDescent="0.3">
      <c r="I81" t="s">
        <v>37</v>
      </c>
    </row>
    <row r="82" spans="9:11" x14ac:dyDescent="0.3">
      <c r="I82" t="s">
        <v>38</v>
      </c>
      <c r="J82">
        <f>MIN(ingresos)</f>
        <v>30.3</v>
      </c>
      <c r="K82" t="s">
        <v>35</v>
      </c>
    </row>
    <row r="83" spans="9:11" x14ac:dyDescent="0.3">
      <c r="I83" t="s">
        <v>39</v>
      </c>
      <c r="J83">
        <f>MAX(ingresos)</f>
        <v>108.5</v>
      </c>
      <c r="K83" t="s">
        <v>35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Datos</vt:lpstr>
      <vt:lpstr>Cuestionario 11</vt:lpstr>
      <vt:lpstr>gastos</vt:lpstr>
      <vt:lpstr>importe</vt:lpstr>
      <vt:lpstr>ingresos</vt:lpstr>
      <vt:lpstr>subvencion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2022-04-27T10:52:49Z</dcterms:modified>
</cp:coreProperties>
</file>