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8_{8A3956DD-8231-4FC3-AC7D-BFAC560B84BB}" xr6:coauthVersionLast="47" xr6:coauthVersionMax="47" xr10:uidLastSave="{00000000-0000-0000-0000-000000000000}"/>
  <bookViews>
    <workbookView xWindow="-108" yWindow="-108" windowWidth="23256" windowHeight="12576" activeTab="1" xr2:uid="{00000000-000D-0000-FFFF-FFFF00000000}"/>
  </bookViews>
  <sheets>
    <sheet name="Datos" sheetId="3" r:id="rId1"/>
    <sheet name="Cuestionario13" sheetId="6" r:id="rId2"/>
  </sheets>
  <definedNames>
    <definedName name="gastos">Datos!$B$11:$B$60</definedName>
    <definedName name="importe">Datos!$C$11:$C$60</definedName>
    <definedName name="ingresos">Datos!$A$11:$A$60</definedName>
    <definedName name="subvencion">Datos!$D$11:$D$60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6" l="1"/>
  <c r="J81" i="6" l="1"/>
  <c r="J80" i="6"/>
  <c r="J54" i="6"/>
  <c r="J47"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19" i="6"/>
  <c r="J46" i="6" s="1"/>
  <c r="J48" i="6" s="1"/>
  <c r="J42" i="6"/>
  <c r="J41" i="6"/>
  <c r="J40" i="6"/>
  <c r="J51" i="6"/>
  <c r="F20" i="6" l="1"/>
  <c r="G20" i="6" s="1"/>
  <c r="F67" i="6"/>
  <c r="G67" i="6" s="1"/>
  <c r="F55" i="6"/>
  <c r="G55" i="6" s="1"/>
  <c r="F43" i="6"/>
  <c r="G43" i="6" s="1"/>
  <c r="F31" i="6"/>
  <c r="G31" i="6" s="1"/>
  <c r="F23" i="6"/>
  <c r="G23" i="6" s="1"/>
  <c r="F66" i="6"/>
  <c r="G66" i="6" s="1"/>
  <c r="F62" i="6"/>
  <c r="G62" i="6" s="1"/>
  <c r="F58" i="6"/>
  <c r="G58" i="6" s="1"/>
  <c r="F54" i="6"/>
  <c r="G54" i="6" s="1"/>
  <c r="F50" i="6"/>
  <c r="G50" i="6" s="1"/>
  <c r="F46" i="6"/>
  <c r="G46" i="6" s="1"/>
  <c r="F42" i="6"/>
  <c r="G42" i="6" s="1"/>
  <c r="F38" i="6"/>
  <c r="G38" i="6" s="1"/>
  <c r="F34" i="6"/>
  <c r="G34" i="6" s="1"/>
  <c r="F30" i="6"/>
  <c r="G30" i="6" s="1"/>
  <c r="F26" i="6"/>
  <c r="G26" i="6" s="1"/>
  <c r="F22" i="6"/>
  <c r="G22" i="6" s="1"/>
  <c r="J77" i="6"/>
  <c r="F59" i="6"/>
  <c r="G59" i="6" s="1"/>
  <c r="F47" i="6"/>
  <c r="G47" i="6" s="1"/>
  <c r="F39" i="6"/>
  <c r="G39" i="6" s="1"/>
  <c r="F27" i="6"/>
  <c r="G27" i="6" s="1"/>
  <c r="F19" i="6"/>
  <c r="G19" i="6" s="1"/>
  <c r="F65" i="6"/>
  <c r="G65" i="6" s="1"/>
  <c r="F61" i="6"/>
  <c r="G61" i="6" s="1"/>
  <c r="F57" i="6"/>
  <c r="G57" i="6" s="1"/>
  <c r="F53" i="6"/>
  <c r="G53" i="6" s="1"/>
  <c r="F49" i="6"/>
  <c r="G49" i="6" s="1"/>
  <c r="F45" i="6"/>
  <c r="G45" i="6" s="1"/>
  <c r="F41" i="6"/>
  <c r="G41" i="6" s="1"/>
  <c r="F37" i="6"/>
  <c r="G37" i="6" s="1"/>
  <c r="F33" i="6"/>
  <c r="G33" i="6" s="1"/>
  <c r="F29" i="6"/>
  <c r="G29" i="6" s="1"/>
  <c r="F25" i="6"/>
  <c r="G25" i="6" s="1"/>
  <c r="F21" i="6"/>
  <c r="G21" i="6" s="1"/>
  <c r="F63" i="6"/>
  <c r="G63" i="6" s="1"/>
  <c r="F51" i="6"/>
  <c r="G51" i="6" s="1"/>
  <c r="F35" i="6"/>
  <c r="G35" i="6" s="1"/>
  <c r="F68" i="6"/>
  <c r="G68" i="6" s="1"/>
  <c r="F64" i="6"/>
  <c r="G64" i="6" s="1"/>
  <c r="F60" i="6"/>
  <c r="G60" i="6" s="1"/>
  <c r="F56" i="6"/>
  <c r="G56" i="6" s="1"/>
  <c r="F52" i="6"/>
  <c r="G52" i="6" s="1"/>
  <c r="F48" i="6"/>
  <c r="G48" i="6" s="1"/>
  <c r="F44" i="6"/>
  <c r="G44" i="6" s="1"/>
  <c r="F40" i="6"/>
  <c r="G40" i="6" s="1"/>
  <c r="F36" i="6"/>
  <c r="G36" i="6" s="1"/>
  <c r="F32" i="6"/>
  <c r="G32" i="6" s="1"/>
  <c r="F28" i="6"/>
  <c r="G28" i="6" s="1"/>
  <c r="F24" i="6"/>
  <c r="G24" i="6" s="1"/>
  <c r="J52" i="6" l="1"/>
  <c r="J53" i="6" s="1"/>
  <c r="J55" i="6" s="1"/>
</calcChain>
</file>

<file path=xl/sharedStrings.xml><?xml version="1.0" encoding="utf-8"?>
<sst xmlns="http://schemas.openxmlformats.org/spreadsheetml/2006/main" count="54" uniqueCount="43">
  <si>
    <t>Ingresos</t>
  </si>
  <si>
    <t>Gastos</t>
  </si>
  <si>
    <t>Importe Vivienda</t>
  </si>
  <si>
    <t>Subvención</t>
  </si>
  <si>
    <t>a</t>
  </si>
  <si>
    <t>b</t>
  </si>
  <si>
    <t>A)</t>
  </si>
  <si>
    <t>B)</t>
  </si>
  <si>
    <t>C)</t>
  </si>
  <si>
    <t>r</t>
  </si>
  <si>
    <t>D)</t>
  </si>
  <si>
    <t>R2</t>
  </si>
  <si>
    <t>Y=a+bX</t>
  </si>
  <si>
    <t>E)</t>
  </si>
  <si>
    <t>X=Ingresos</t>
  </si>
  <si>
    <t>Y=Gastos</t>
  </si>
  <si>
    <t>y^</t>
  </si>
  <si>
    <t>ei</t>
  </si>
  <si>
    <t>N</t>
  </si>
  <si>
    <t>SCuadRes</t>
  </si>
  <si>
    <t>Sry2</t>
  </si>
  <si>
    <t>Sy2</t>
  </si>
  <si>
    <t>F) y G)</t>
  </si>
  <si>
    <t>El ajuste es muy bueno</t>
  </si>
  <si>
    <t>H)</t>
  </si>
  <si>
    <t>I)</t>
  </si>
  <si>
    <t>El modelo que mejor se ajusta es el logarítmico (el R2 es mayor)</t>
  </si>
  <si>
    <t>m€</t>
  </si>
  <si>
    <t>m€2</t>
  </si>
  <si>
    <t>Relación no lineal inversa</t>
  </si>
  <si>
    <t>Y=15,696-0,151X</t>
  </si>
  <si>
    <t>Y'</t>
  </si>
  <si>
    <t>a'</t>
  </si>
  <si>
    <r>
      <t>Y=34,47 e</t>
    </r>
    <r>
      <rPr>
        <vertAlign val="superscript"/>
        <sz val="11"/>
        <color theme="1"/>
        <rFont val="Calibri"/>
        <family val="2"/>
        <scheme val="minor"/>
      </rPr>
      <t>-0,032X</t>
    </r>
  </si>
  <si>
    <t>Los ingresos explican el 95,05% de la variablidad de las subvenciones</t>
  </si>
  <si>
    <t>Subvenciones</t>
  </si>
  <si>
    <t>Lo utilizamos para hacer la predicción</t>
  </si>
  <si>
    <t>Los ingresos están entre</t>
  </si>
  <si>
    <t>Min</t>
  </si>
  <si>
    <t>Max</t>
  </si>
  <si>
    <t>El modelo tiene un R2 alto pero se trata de una extrapolación: la predicción no es fiable</t>
  </si>
  <si>
    <t>Es negativo por lo que indica que la relación entre las variables es inversa</t>
  </si>
  <si>
    <t>Cercano a 1: la relación es bastante fuerte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</si>
</sst>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 x14ac:knownFonts="1">
    <font>
      <sz val="11"/>
      <color theme="1"/>
      <name val="Calibri"/>
      <family val="2"/>
      <scheme val="minor"/>
    </font>
    <font>
      <b/>
      <sz val="11"/>
      <color theme="0"/>
      <name val="Calibri"/>
      <family val="2"/>
      <scheme val="minor"/>
    </font>
    <font>
      <vertAlign val="superscript"/>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
    <xf numFmtId="0" fontId="0" fillId="0" borderId="0" xfId="0"/>
    <xf numFmtId="0" fontId="1" fillId="2" borderId="1" xfId="0" applyFont="1" applyFill="1" applyBorder="1"/>
    <xf numFmtId="0" fontId="0" fillId="3" borderId="1" xfId="0" applyFill="1" applyBorder="1"/>
    <xf numFmtId="164" fontId="0" fillId="0" borderId="0" xfId="0" applyNumberFormat="1"/>
    <xf numFmtId="2" fontId="0" fillId="0" borderId="0" xfId="0" applyNumberFormat="1"/>
    <xf numFmtId="0" fontId="0" fillId="4" borderId="1" xfId="0" applyFill="1" applyBorder="1"/>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exp"/>
            <c:dispRSqr val="1"/>
            <c:dispEq val="1"/>
            <c:trendlineLbl>
              <c:layout>
                <c:manualLayout>
                  <c:x val="2.3571836129179506E-2"/>
                  <c:y val="-0.6955008748906387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trendlineLbl>
          </c:trendline>
          <c:trendline>
            <c:spPr>
              <a:ln w="19050" cap="rnd">
                <a:solidFill>
                  <a:schemeClr val="accent1"/>
                </a:solidFill>
                <a:prstDash val="sysDot"/>
              </a:ln>
              <a:effectLst/>
            </c:spPr>
            <c:trendlineType val="linear"/>
            <c:dispRSqr val="1"/>
            <c:dispEq val="1"/>
            <c:trendlineLbl>
              <c:layout>
                <c:manualLayout>
                  <c:x val="0.1205214565570608"/>
                  <c:y val="-0.3509485272674249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trendlineLbl>
          </c:trendline>
          <c:xVal>
            <c:numRef>
              <c:f>Cuestionario13!$A$19:$A$68</c:f>
              <c:numCache>
                <c:formatCode>General</c:formatCode>
                <c:ptCount val="50"/>
                <c:pt idx="0">
                  <c:v>66.400000000000006</c:v>
                </c:pt>
                <c:pt idx="1">
                  <c:v>53.2</c:v>
                </c:pt>
                <c:pt idx="2">
                  <c:v>90.7</c:v>
                </c:pt>
                <c:pt idx="3">
                  <c:v>108.5</c:v>
                </c:pt>
                <c:pt idx="4">
                  <c:v>30.3</c:v>
                </c:pt>
                <c:pt idx="5">
                  <c:v>64.099999999999994</c:v>
                </c:pt>
                <c:pt idx="6">
                  <c:v>71.3</c:v>
                </c:pt>
                <c:pt idx="7">
                  <c:v>33</c:v>
                </c:pt>
                <c:pt idx="8">
                  <c:v>65.8</c:v>
                </c:pt>
                <c:pt idx="9">
                  <c:v>85.3</c:v>
                </c:pt>
                <c:pt idx="10">
                  <c:v>107.5</c:v>
                </c:pt>
                <c:pt idx="11">
                  <c:v>74.7</c:v>
                </c:pt>
                <c:pt idx="12">
                  <c:v>74.5</c:v>
                </c:pt>
                <c:pt idx="13">
                  <c:v>97.3</c:v>
                </c:pt>
                <c:pt idx="14">
                  <c:v>76.599999999999994</c:v>
                </c:pt>
                <c:pt idx="15">
                  <c:v>94</c:v>
                </c:pt>
                <c:pt idx="16">
                  <c:v>104.9</c:v>
                </c:pt>
                <c:pt idx="17">
                  <c:v>97.6</c:v>
                </c:pt>
                <c:pt idx="18">
                  <c:v>99</c:v>
                </c:pt>
                <c:pt idx="19">
                  <c:v>32.700000000000003</c:v>
                </c:pt>
                <c:pt idx="20">
                  <c:v>44.4</c:v>
                </c:pt>
                <c:pt idx="21">
                  <c:v>56.2</c:v>
                </c:pt>
                <c:pt idx="22">
                  <c:v>77.7</c:v>
                </c:pt>
                <c:pt idx="23">
                  <c:v>54.8</c:v>
                </c:pt>
                <c:pt idx="24">
                  <c:v>106.7</c:v>
                </c:pt>
                <c:pt idx="25">
                  <c:v>73.5</c:v>
                </c:pt>
                <c:pt idx="26">
                  <c:v>53.8</c:v>
                </c:pt>
                <c:pt idx="27">
                  <c:v>66.400000000000006</c:v>
                </c:pt>
                <c:pt idx="28">
                  <c:v>98.2</c:v>
                </c:pt>
                <c:pt idx="29">
                  <c:v>58.1</c:v>
                </c:pt>
                <c:pt idx="30">
                  <c:v>36.799999999999997</c:v>
                </c:pt>
                <c:pt idx="31">
                  <c:v>43.2</c:v>
                </c:pt>
                <c:pt idx="32">
                  <c:v>64.7</c:v>
                </c:pt>
                <c:pt idx="33">
                  <c:v>79.8</c:v>
                </c:pt>
                <c:pt idx="34">
                  <c:v>100.8</c:v>
                </c:pt>
                <c:pt idx="35">
                  <c:v>59.5</c:v>
                </c:pt>
                <c:pt idx="36">
                  <c:v>103.2</c:v>
                </c:pt>
                <c:pt idx="37">
                  <c:v>30.5</c:v>
                </c:pt>
                <c:pt idx="38">
                  <c:v>99.6</c:v>
                </c:pt>
                <c:pt idx="39">
                  <c:v>79</c:v>
                </c:pt>
                <c:pt idx="40">
                  <c:v>45.9</c:v>
                </c:pt>
                <c:pt idx="41">
                  <c:v>68.5</c:v>
                </c:pt>
                <c:pt idx="42">
                  <c:v>102.9</c:v>
                </c:pt>
                <c:pt idx="43">
                  <c:v>78.099999999999994</c:v>
                </c:pt>
                <c:pt idx="44">
                  <c:v>67.599999999999994</c:v>
                </c:pt>
                <c:pt idx="45">
                  <c:v>99.2</c:v>
                </c:pt>
                <c:pt idx="46">
                  <c:v>39.299999999999997</c:v>
                </c:pt>
                <c:pt idx="47">
                  <c:v>54.7</c:v>
                </c:pt>
                <c:pt idx="48">
                  <c:v>108.3</c:v>
                </c:pt>
                <c:pt idx="49">
                  <c:v>46.6</c:v>
                </c:pt>
              </c:numCache>
            </c:numRef>
          </c:xVal>
          <c:yVal>
            <c:numRef>
              <c:f>Cuestionario13!$D$19:$D$68</c:f>
              <c:numCache>
                <c:formatCode>General</c:formatCode>
                <c:ptCount val="50"/>
                <c:pt idx="0">
                  <c:v>4</c:v>
                </c:pt>
                <c:pt idx="1">
                  <c:v>6.5</c:v>
                </c:pt>
                <c:pt idx="2">
                  <c:v>1.9</c:v>
                </c:pt>
                <c:pt idx="3">
                  <c:v>1.3</c:v>
                </c:pt>
                <c:pt idx="4">
                  <c:v>16.2</c:v>
                </c:pt>
                <c:pt idx="5">
                  <c:v>4.5999999999999996</c:v>
                </c:pt>
                <c:pt idx="6">
                  <c:v>3.4</c:v>
                </c:pt>
                <c:pt idx="7">
                  <c:v>13.2</c:v>
                </c:pt>
                <c:pt idx="8">
                  <c:v>4.2</c:v>
                </c:pt>
                <c:pt idx="9">
                  <c:v>2</c:v>
                </c:pt>
                <c:pt idx="10">
                  <c:v>1.4</c:v>
                </c:pt>
                <c:pt idx="11">
                  <c:v>2.8</c:v>
                </c:pt>
                <c:pt idx="12">
                  <c:v>2.9</c:v>
                </c:pt>
                <c:pt idx="13">
                  <c:v>1.5</c:v>
                </c:pt>
                <c:pt idx="14">
                  <c:v>2.5</c:v>
                </c:pt>
                <c:pt idx="15">
                  <c:v>1.8</c:v>
                </c:pt>
                <c:pt idx="16">
                  <c:v>1.5</c:v>
                </c:pt>
                <c:pt idx="17">
                  <c:v>1.7</c:v>
                </c:pt>
                <c:pt idx="18">
                  <c:v>1.5</c:v>
                </c:pt>
                <c:pt idx="19">
                  <c:v>13.2</c:v>
                </c:pt>
                <c:pt idx="20">
                  <c:v>9.1999999999999993</c:v>
                </c:pt>
                <c:pt idx="21">
                  <c:v>4.5999999999999996</c:v>
                </c:pt>
                <c:pt idx="22">
                  <c:v>2.2999999999999998</c:v>
                </c:pt>
                <c:pt idx="23">
                  <c:v>5.7</c:v>
                </c:pt>
                <c:pt idx="24">
                  <c:v>1.4</c:v>
                </c:pt>
                <c:pt idx="25">
                  <c:v>3.2</c:v>
                </c:pt>
                <c:pt idx="26">
                  <c:v>5.9</c:v>
                </c:pt>
                <c:pt idx="27">
                  <c:v>3.4</c:v>
                </c:pt>
                <c:pt idx="28">
                  <c:v>1.6</c:v>
                </c:pt>
                <c:pt idx="29">
                  <c:v>4.7</c:v>
                </c:pt>
                <c:pt idx="30">
                  <c:v>10.8</c:v>
                </c:pt>
                <c:pt idx="31">
                  <c:v>11</c:v>
                </c:pt>
                <c:pt idx="32">
                  <c:v>4.4000000000000004</c:v>
                </c:pt>
                <c:pt idx="33">
                  <c:v>2.6</c:v>
                </c:pt>
                <c:pt idx="34">
                  <c:v>1.4</c:v>
                </c:pt>
                <c:pt idx="35">
                  <c:v>4.5999999999999996</c:v>
                </c:pt>
                <c:pt idx="36">
                  <c:v>1.5</c:v>
                </c:pt>
                <c:pt idx="37">
                  <c:v>16.7</c:v>
                </c:pt>
                <c:pt idx="38">
                  <c:v>1.5</c:v>
                </c:pt>
                <c:pt idx="39">
                  <c:v>2.7</c:v>
                </c:pt>
                <c:pt idx="40">
                  <c:v>9.6</c:v>
                </c:pt>
                <c:pt idx="41">
                  <c:v>3.9</c:v>
                </c:pt>
                <c:pt idx="42">
                  <c:v>1.4</c:v>
                </c:pt>
                <c:pt idx="43">
                  <c:v>2.2999999999999998</c:v>
                </c:pt>
                <c:pt idx="44">
                  <c:v>3.9</c:v>
                </c:pt>
                <c:pt idx="45">
                  <c:v>1.6</c:v>
                </c:pt>
                <c:pt idx="46">
                  <c:v>9.6999999999999993</c:v>
                </c:pt>
                <c:pt idx="47">
                  <c:v>6.5</c:v>
                </c:pt>
                <c:pt idx="48">
                  <c:v>1.4</c:v>
                </c:pt>
                <c:pt idx="49">
                  <c:v>9.6999999999999993</c:v>
                </c:pt>
              </c:numCache>
            </c:numRef>
          </c:yVal>
          <c:smooth val="0"/>
          <c:extLst>
            <c:ext xmlns:c16="http://schemas.microsoft.com/office/drawing/2014/chart" uri="{C3380CC4-5D6E-409C-BE32-E72D297353CC}">
              <c16:uniqueId val="{00000000-8BC4-42AE-A01C-37365F85D758}"/>
            </c:ext>
          </c:extLst>
        </c:ser>
        <c:dLbls>
          <c:showLegendKey val="0"/>
          <c:showVal val="0"/>
          <c:showCatName val="0"/>
          <c:showSerName val="0"/>
          <c:showPercent val="0"/>
          <c:showBubbleSize val="0"/>
        </c:dLbls>
        <c:axId val="229679519"/>
        <c:axId val="229679935"/>
      </c:scatterChart>
      <c:valAx>
        <c:axId val="2296795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9679935"/>
        <c:crosses val="autoZero"/>
        <c:crossBetween val="midCat"/>
      </c:valAx>
      <c:valAx>
        <c:axId val="229679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9679519"/>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Cuestionario13!$F$19:$F$68</c:f>
              <c:numCache>
                <c:formatCode>General</c:formatCode>
                <c:ptCount val="50"/>
                <c:pt idx="0">
                  <c:v>4.2388278370953154</c:v>
                </c:pt>
                <c:pt idx="1">
                  <c:v>6.4297545629946145</c:v>
                </c:pt>
                <c:pt idx="2">
                  <c:v>1.9685018292231582</c:v>
                </c:pt>
                <c:pt idx="3">
                  <c:v>1.1223526945326772</c:v>
                </c:pt>
                <c:pt idx="4">
                  <c:v>13.24685645766513</c:v>
                </c:pt>
                <c:pt idx="5">
                  <c:v>4.5580040165223084</c:v>
                </c:pt>
                <c:pt idx="6">
                  <c:v>3.6314114417189196</c:v>
                </c:pt>
                <c:pt idx="7">
                  <c:v>12.164677874087833</c:v>
                </c:pt>
                <c:pt idx="8">
                  <c:v>4.3198703714997704</c:v>
                </c:pt>
                <c:pt idx="9">
                  <c:v>2.3343192805614268</c:v>
                </c:pt>
                <c:pt idx="10">
                  <c:v>1.1583440765692032</c:v>
                </c:pt>
                <c:pt idx="11">
                  <c:v>3.2618762479046386</c:v>
                </c:pt>
                <c:pt idx="12">
                  <c:v>3.2825331907076474</c:v>
                </c:pt>
                <c:pt idx="13">
                  <c:v>1.5983118299464212</c:v>
                </c:pt>
                <c:pt idx="14">
                  <c:v>3.0720044891744327</c:v>
                </c:pt>
                <c:pt idx="15">
                  <c:v>1.7737755666708637</c:v>
                </c:pt>
                <c:pt idx="16">
                  <c:v>1.2574159834694298</c:v>
                </c:pt>
                <c:pt idx="17">
                  <c:v>1.5832483544994409</c:v>
                </c:pt>
                <c:pt idx="18">
                  <c:v>1.5148077740991464</c:v>
                </c:pt>
                <c:pt idx="19">
                  <c:v>12.280416081524455</c:v>
                </c:pt>
                <c:pt idx="20">
                  <c:v>8.4884189656175231</c:v>
                </c:pt>
                <c:pt idx="21">
                  <c:v>5.8488395755446208</c:v>
                </c:pt>
                <c:pt idx="22">
                  <c:v>2.967172495055256</c:v>
                </c:pt>
                <c:pt idx="23">
                  <c:v>6.1130961908478687</c:v>
                </c:pt>
                <c:pt idx="24">
                  <c:v>1.1879664209039629</c:v>
                </c:pt>
                <c:pt idx="25">
                  <c:v>3.3877968094344926</c:v>
                </c:pt>
                <c:pt idx="26">
                  <c:v>6.3091297385041587</c:v>
                </c:pt>
                <c:pt idx="27">
                  <c:v>4.2388278370953154</c:v>
                </c:pt>
                <c:pt idx="28">
                  <c:v>1.5535459680373738</c:v>
                </c:pt>
                <c:pt idx="29">
                  <c:v>5.5083823134235104</c:v>
                </c:pt>
                <c:pt idx="30">
                  <c:v>10.789699374469494</c:v>
                </c:pt>
                <c:pt idx="31">
                  <c:v>8.8161035254894191</c:v>
                </c:pt>
                <c:pt idx="32">
                  <c:v>4.4724939975731965</c:v>
                </c:pt>
                <c:pt idx="33">
                  <c:v>2.776869781779602</c:v>
                </c:pt>
                <c:pt idx="34">
                  <c:v>1.4311419557343421</c:v>
                </c:pt>
                <c:pt idx="35">
                  <c:v>5.2702662392611526</c:v>
                </c:pt>
                <c:pt idx="36">
                  <c:v>1.3267312697402112</c:v>
                </c:pt>
                <c:pt idx="37">
                  <c:v>13.163494145612875</c:v>
                </c:pt>
                <c:pt idx="38">
                  <c:v>1.4863893609082104</c:v>
                </c:pt>
                <c:pt idx="39">
                  <c:v>2.8478826997135327</c:v>
                </c:pt>
                <c:pt idx="40">
                  <c:v>8.0958874911136256</c:v>
                </c:pt>
                <c:pt idx="41">
                  <c:v>3.9669661776023495</c:v>
                </c:pt>
                <c:pt idx="42">
                  <c:v>1.3393541686364441</c:v>
                </c:pt>
                <c:pt idx="43">
                  <c:v>2.9299452368327916</c:v>
                </c:pt>
                <c:pt idx="44">
                  <c:v>4.0812754183702653</c:v>
                </c:pt>
                <c:pt idx="45">
                  <c:v>1.5052751065740464</c:v>
                </c:pt>
                <c:pt idx="46">
                  <c:v>9.9710013007763898</c:v>
                </c:pt>
                <c:pt idx="47">
                  <c:v>6.1324222741981416</c:v>
                </c:pt>
                <c:pt idx="48">
                  <c:v>1.1294603754051993</c:v>
                </c:pt>
                <c:pt idx="49">
                  <c:v>7.9189701168232851</c:v>
                </c:pt>
              </c:numCache>
            </c:numRef>
          </c:xVal>
          <c:yVal>
            <c:numRef>
              <c:f>Cuestionario13!$G$19:$G$68</c:f>
              <c:numCache>
                <c:formatCode>General</c:formatCode>
                <c:ptCount val="50"/>
                <c:pt idx="0">
                  <c:v>-0.23882783709531541</c:v>
                </c:pt>
                <c:pt idx="1">
                  <c:v>7.0245437005385547E-2</c:v>
                </c:pt>
                <c:pt idx="2">
                  <c:v>-6.8501829223158284E-2</c:v>
                </c:pt>
                <c:pt idx="3">
                  <c:v>0.17764730546732288</c:v>
                </c:pt>
                <c:pt idx="4">
                  <c:v>2.9531435423348693</c:v>
                </c:pt>
                <c:pt idx="5">
                  <c:v>4.199598347769129E-2</c:v>
                </c:pt>
                <c:pt idx="6">
                  <c:v>-0.2314114417189197</c:v>
                </c:pt>
                <c:pt idx="7">
                  <c:v>1.0353221259121668</c:v>
                </c:pt>
                <c:pt idx="8">
                  <c:v>-0.1198703714997702</c:v>
                </c:pt>
                <c:pt idx="9">
                  <c:v>-0.33431928056142679</c:v>
                </c:pt>
                <c:pt idx="10">
                  <c:v>0.24165592343079667</c:v>
                </c:pt>
                <c:pt idx="11">
                  <c:v>-0.46187624790463877</c:v>
                </c:pt>
                <c:pt idx="12">
                  <c:v>-0.38253319070764746</c:v>
                </c:pt>
                <c:pt idx="13">
                  <c:v>-9.8311829946421181E-2</c:v>
                </c:pt>
                <c:pt idx="14">
                  <c:v>-0.5720044891744327</c:v>
                </c:pt>
                <c:pt idx="15">
                  <c:v>2.6224433329136376E-2</c:v>
                </c:pt>
                <c:pt idx="16">
                  <c:v>0.24258401653057016</c:v>
                </c:pt>
                <c:pt idx="17">
                  <c:v>0.11675164550055905</c:v>
                </c:pt>
                <c:pt idx="18">
                  <c:v>-1.4807774099146354E-2</c:v>
                </c:pt>
                <c:pt idx="19">
                  <c:v>0.91958391847554388</c:v>
                </c:pt>
                <c:pt idx="20">
                  <c:v>0.71158103438247622</c:v>
                </c:pt>
                <c:pt idx="21">
                  <c:v>-1.2488395755446211</c:v>
                </c:pt>
                <c:pt idx="22">
                  <c:v>-0.66717249505525622</c:v>
                </c:pt>
                <c:pt idx="23">
                  <c:v>-0.41309619084786853</c:v>
                </c:pt>
                <c:pt idx="24">
                  <c:v>0.21203357909603704</c:v>
                </c:pt>
                <c:pt idx="25">
                  <c:v>-0.1877968094344924</c:v>
                </c:pt>
                <c:pt idx="26">
                  <c:v>-0.40912973850415835</c:v>
                </c:pt>
                <c:pt idx="27">
                  <c:v>-0.8388278370953155</c:v>
                </c:pt>
                <c:pt idx="28">
                  <c:v>4.6454031962626319E-2</c:v>
                </c:pt>
                <c:pt idx="29">
                  <c:v>-0.80838231342351019</c:v>
                </c:pt>
                <c:pt idx="30">
                  <c:v>1.030062553050648E-2</c:v>
                </c:pt>
                <c:pt idx="31">
                  <c:v>2.1838964745105809</c:v>
                </c:pt>
                <c:pt idx="32">
                  <c:v>-7.2493997573196189E-2</c:v>
                </c:pt>
                <c:pt idx="33">
                  <c:v>-0.17686978177960189</c:v>
                </c:pt>
                <c:pt idx="34">
                  <c:v>-3.1141955734342197E-2</c:v>
                </c:pt>
                <c:pt idx="35">
                  <c:v>-0.67026623926115292</c:v>
                </c:pt>
                <c:pt idx="36">
                  <c:v>0.17326873025978884</c:v>
                </c:pt>
                <c:pt idx="37">
                  <c:v>3.5365058543871246</c:v>
                </c:pt>
                <c:pt idx="38">
                  <c:v>1.3610639091789611E-2</c:v>
                </c:pt>
                <c:pt idx="39">
                  <c:v>-0.14788269971353252</c:v>
                </c:pt>
                <c:pt idx="40">
                  <c:v>1.504112508886374</c:v>
                </c:pt>
                <c:pt idx="41">
                  <c:v>-6.6966177602349575E-2</c:v>
                </c:pt>
                <c:pt idx="42">
                  <c:v>6.0645831363555835E-2</c:v>
                </c:pt>
                <c:pt idx="43">
                  <c:v>-0.6299452368327918</c:v>
                </c:pt>
                <c:pt idx="44">
                  <c:v>-0.1812754183702654</c:v>
                </c:pt>
                <c:pt idx="45">
                  <c:v>9.4724893425953693E-2</c:v>
                </c:pt>
                <c:pt idx="46">
                  <c:v>-0.27100130077639051</c:v>
                </c:pt>
                <c:pt idx="47">
                  <c:v>0.36757772580185843</c:v>
                </c:pt>
                <c:pt idx="48">
                  <c:v>0.27053962459480063</c:v>
                </c:pt>
                <c:pt idx="49">
                  <c:v>1.7810298831767142</c:v>
                </c:pt>
              </c:numCache>
            </c:numRef>
          </c:yVal>
          <c:smooth val="0"/>
          <c:extLst>
            <c:ext xmlns:c16="http://schemas.microsoft.com/office/drawing/2014/chart" uri="{C3380CC4-5D6E-409C-BE32-E72D297353CC}">
              <c16:uniqueId val="{00000000-B02D-4088-BEC4-4EA5A0728FA0}"/>
            </c:ext>
          </c:extLst>
        </c:ser>
        <c:dLbls>
          <c:showLegendKey val="0"/>
          <c:showVal val="0"/>
          <c:showCatName val="0"/>
          <c:showSerName val="0"/>
          <c:showPercent val="0"/>
          <c:showBubbleSize val="0"/>
        </c:dLbls>
        <c:axId val="241062431"/>
        <c:axId val="241069087"/>
      </c:scatterChart>
      <c:valAx>
        <c:axId val="2410624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1069087"/>
        <c:crosses val="autoZero"/>
        <c:crossBetween val="midCat"/>
      </c:valAx>
      <c:valAx>
        <c:axId val="2410690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41062431"/>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180974</xdr:rowOff>
    </xdr:from>
    <xdr:ext cx="7972425" cy="1219201"/>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42875" y="180974"/>
          <a:ext cx="7972425" cy="1219201"/>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200">
              <a:solidFill>
                <a:schemeClr val="accent1">
                  <a:lumMod val="50000"/>
                </a:schemeClr>
              </a:solidFill>
              <a:latin typeface="Bookman Old Style" panose="02050604050505020204" pitchFamily="18" charset="0"/>
            </a:rPr>
            <a:t>Se</a:t>
          </a:r>
          <a:r>
            <a:rPr lang="es-ES" sz="1200" baseline="0">
              <a:solidFill>
                <a:schemeClr val="accent1">
                  <a:lumMod val="50000"/>
                </a:schemeClr>
              </a:solidFill>
              <a:latin typeface="Bookman Old Style" panose="02050604050505020204" pitchFamily="18" charset="0"/>
            </a:rPr>
            <a:t> ha realizado un estudio en un conjunto de familias que solicitaron una subvención municipal para la adquisición de una vivienda. Se ha recogido información del los ingresos familiares anuales, los gastos familiares anuales, el importe de la vivienda adquirida y el importe de la subvención recibida. Todas ellas medidas en miles de euros</a:t>
          </a:r>
        </a:p>
        <a:p>
          <a:endParaRPr lang="es-ES" sz="1200">
            <a:solidFill>
              <a:schemeClr val="accent1">
                <a:lumMod val="50000"/>
              </a:schemeClr>
            </a:solidFill>
            <a:latin typeface="Bookman Old Style" panose="020506040505050202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9525</xdr:colOff>
      <xdr:row>16</xdr:row>
      <xdr:rowOff>185737</xdr:rowOff>
    </xdr:from>
    <xdr:to>
      <xdr:col>14</xdr:col>
      <xdr:colOff>9525</xdr:colOff>
      <xdr:row>31</xdr:row>
      <xdr:rowOff>71437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57</xdr:row>
      <xdr:rowOff>4762</xdr:rowOff>
    </xdr:from>
    <xdr:to>
      <xdr:col>13</xdr:col>
      <xdr:colOff>733425</xdr:colOff>
      <xdr:row>71</xdr:row>
      <xdr:rowOff>80962</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161925</xdr:colOff>
      <xdr:row>0</xdr:row>
      <xdr:rowOff>133350</xdr:rowOff>
    </xdr:from>
    <xdr:ext cx="9915525" cy="3028951"/>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61925" y="133350"/>
          <a:ext cx="9915525" cy="3028951"/>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200">
              <a:solidFill>
                <a:schemeClr val="accent1">
                  <a:lumMod val="50000"/>
                </a:schemeClr>
              </a:solidFill>
              <a:latin typeface="Bookman Old Style" panose="02050604050505020204" pitchFamily="18" charset="0"/>
            </a:rPr>
            <a:t>Se</a:t>
          </a:r>
          <a:r>
            <a:rPr lang="es-ES" sz="1200" baseline="0">
              <a:solidFill>
                <a:schemeClr val="accent1">
                  <a:lumMod val="50000"/>
                </a:schemeClr>
              </a:solidFill>
              <a:latin typeface="Bookman Old Style" panose="02050604050505020204" pitchFamily="18" charset="0"/>
            </a:rPr>
            <a:t> ha realizado un estudio en un conjunto de familias que solicitaron una subvención municipal para la adquisición de una vivienda. Se ha recogido información del los ingresos familiares anuales, los gastos familiares anuales, el importe de la vivienda adquirida y el importe de la subvención recibida. Todas ellas medidas en miles de euros. Vamos a nalizar la relación entre las variables </a:t>
          </a:r>
          <a:r>
            <a:rPr lang="es-ES" sz="1200" b="1" baseline="0">
              <a:solidFill>
                <a:schemeClr val="accent1">
                  <a:lumMod val="50000"/>
                </a:schemeClr>
              </a:solidFill>
              <a:latin typeface="Bookman Old Style" panose="02050604050505020204" pitchFamily="18" charset="0"/>
            </a:rPr>
            <a:t>Ingresos</a:t>
          </a:r>
          <a:r>
            <a:rPr lang="es-ES" sz="1200" baseline="0">
              <a:solidFill>
                <a:schemeClr val="accent1">
                  <a:lumMod val="50000"/>
                </a:schemeClr>
              </a:solidFill>
              <a:latin typeface="Bookman Old Style" panose="02050604050505020204" pitchFamily="18" charset="0"/>
            </a:rPr>
            <a:t> y </a:t>
          </a:r>
          <a:r>
            <a:rPr lang="es-ES" sz="1200" b="1" baseline="0">
              <a:solidFill>
                <a:schemeClr val="accent1">
                  <a:lumMod val="50000"/>
                </a:schemeClr>
              </a:solidFill>
              <a:latin typeface="Bookman Old Style" panose="02050604050505020204" pitchFamily="18" charset="0"/>
            </a:rPr>
            <a:t>Subvención</a:t>
          </a:r>
        </a:p>
        <a:p>
          <a:endParaRPr lang="es-ES" sz="1200" b="1" baseline="0">
            <a:solidFill>
              <a:schemeClr val="accent1">
                <a:lumMod val="50000"/>
              </a:schemeClr>
            </a:solidFill>
            <a:latin typeface="Bookman Old Style" panose="02050604050505020204" pitchFamily="18" charset="0"/>
          </a:endParaRPr>
        </a:p>
        <a:p>
          <a:r>
            <a:rPr lang="es-ES" sz="1200" baseline="0">
              <a:solidFill>
                <a:schemeClr val="accent1">
                  <a:lumMod val="50000"/>
                </a:schemeClr>
              </a:solidFill>
              <a:latin typeface="Bookman Old Style" panose="02050604050505020204" pitchFamily="18" charset="0"/>
            </a:rPr>
            <a:t>A) </a:t>
          </a:r>
          <a:r>
            <a:rPr lang="es-ES" sz="1200">
              <a:solidFill>
                <a:schemeClr val="accent1">
                  <a:lumMod val="50000"/>
                </a:schemeClr>
              </a:solidFill>
              <a:latin typeface="Bookman Old Style" panose="02050604050505020204" pitchFamily="18" charset="0"/>
            </a:rPr>
            <a:t>Obtén el diagrama de dispersión de ambas variables</a:t>
          </a:r>
        </a:p>
        <a:p>
          <a:r>
            <a:rPr lang="es-ES" sz="1200" baseline="0">
              <a:solidFill>
                <a:schemeClr val="accent1">
                  <a:lumMod val="50000"/>
                </a:schemeClr>
              </a:solidFill>
              <a:latin typeface="Bookman Old Style" panose="02050604050505020204" pitchFamily="18" charset="0"/>
            </a:rPr>
            <a:t>B) </a:t>
          </a:r>
          <a:r>
            <a:rPr lang="es-ES" sz="1200">
              <a:solidFill>
                <a:schemeClr val="accent1">
                  <a:lumMod val="50000"/>
                </a:schemeClr>
              </a:solidFill>
              <a:latin typeface="Bookman Old Style" panose="02050604050505020204" pitchFamily="18" charset="0"/>
            </a:rPr>
            <a:t>¿Qué puedes destacar del diagrama anterior?</a:t>
          </a:r>
        </a:p>
        <a:p>
          <a:r>
            <a:rPr lang="es-ES" sz="1200">
              <a:solidFill>
                <a:schemeClr val="accent1">
                  <a:lumMod val="50000"/>
                </a:schemeClr>
              </a:solidFill>
              <a:latin typeface="Bookman Old Style" panose="02050604050505020204" pitchFamily="18" charset="0"/>
            </a:rPr>
            <a:t>C) ¿Qué medida nos indica el sentido y la intensidad de la relación entre las dos variables? Calcúlala e interprétala</a:t>
          </a:r>
        </a:p>
        <a:p>
          <a:r>
            <a:rPr lang="es-ES" sz="1200">
              <a:solidFill>
                <a:schemeClr val="accent1">
                  <a:lumMod val="50000"/>
                </a:schemeClr>
              </a:solidFill>
              <a:latin typeface="Bookman Old Style" panose="02050604050505020204" pitchFamily="18" charset="0"/>
            </a:rPr>
            <a:t>D) Calcula la recta de regresión y obtén una medida de la bondad de ajuste</a:t>
          </a:r>
        </a:p>
        <a:p>
          <a:r>
            <a:rPr lang="es-ES" sz="1200">
              <a:solidFill>
                <a:schemeClr val="accent1">
                  <a:lumMod val="50000"/>
                </a:schemeClr>
              </a:solidFill>
              <a:latin typeface="Bookman Old Style" panose="02050604050505020204" pitchFamily="18" charset="0"/>
            </a:rPr>
            <a:t>E)</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Estima, empleando funciones de Excel, el modelo de regresión exponencial (Y=ae</a:t>
          </a:r>
          <a:r>
            <a:rPr lang="es-ES" sz="1200" baseline="30000">
              <a:solidFill>
                <a:schemeClr val="accent1">
                  <a:lumMod val="50000"/>
                </a:schemeClr>
              </a:solidFill>
              <a:latin typeface="Bookman Old Style" panose="02050604050505020204" pitchFamily="18" charset="0"/>
            </a:rPr>
            <a:t>bX</a:t>
          </a:r>
          <a:r>
            <a:rPr lang="es-ES" sz="1200">
              <a:solidFill>
                <a:schemeClr val="accent1">
                  <a:lumMod val="50000"/>
                </a:schemeClr>
              </a:solidFill>
              <a:latin typeface="Bookman Old Style" panose="02050604050505020204" pitchFamily="18" charset="0"/>
            </a:rPr>
            <a:t>). </a:t>
          </a:r>
        </a:p>
        <a:p>
          <a:r>
            <a:rPr lang="es-ES" sz="1200">
              <a:solidFill>
                <a:schemeClr val="accent1">
                  <a:lumMod val="50000"/>
                </a:schemeClr>
              </a:solidFill>
              <a:latin typeface="Bookman Old Style" panose="02050604050505020204" pitchFamily="18" charset="0"/>
            </a:rPr>
            <a:t>F) Analiza numéricamente la bondad de ajuste. ¿Cuál es el valor de la varianza residual?</a:t>
          </a:r>
        </a:p>
        <a:p>
          <a:r>
            <a:rPr lang="es-ES" sz="1200">
              <a:solidFill>
                <a:schemeClr val="accent1">
                  <a:lumMod val="50000"/>
                </a:schemeClr>
              </a:solidFill>
              <a:latin typeface="Bookman Old Style" panose="02050604050505020204" pitchFamily="18" charset="0"/>
            </a:rPr>
            <a:t>G) Interpreta el coeficiente R2</a:t>
          </a:r>
        </a:p>
        <a:p>
          <a:r>
            <a:rPr lang="es-ES" sz="1200">
              <a:solidFill>
                <a:schemeClr val="accent1">
                  <a:lumMod val="50000"/>
                </a:schemeClr>
              </a:solidFill>
              <a:latin typeface="Bookman Old Style" panose="02050604050505020204" pitchFamily="18" charset="0"/>
            </a:rPr>
            <a:t>H) Obtén</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el gráfico de residuos para el modelo exponencial</a:t>
          </a:r>
        </a:p>
        <a:p>
          <a:r>
            <a:rPr lang="es-ES" sz="1200">
              <a:solidFill>
                <a:schemeClr val="accent1">
                  <a:lumMod val="50000"/>
                </a:schemeClr>
              </a:solidFill>
              <a:latin typeface="Bookman Old Style" panose="02050604050505020204" pitchFamily="18" charset="0"/>
            </a:rPr>
            <a:t>I)</a:t>
          </a:r>
          <a:r>
            <a:rPr lang="es-ES" sz="1200" baseline="0">
              <a:solidFill>
                <a:schemeClr val="accent1">
                  <a:lumMod val="50000"/>
                </a:schemeClr>
              </a:solidFill>
              <a:latin typeface="Bookman Old Style" panose="02050604050505020204" pitchFamily="18" charset="0"/>
            </a:rPr>
            <a:t> </a:t>
          </a:r>
          <a:r>
            <a:rPr lang="es-ES" sz="1200">
              <a:solidFill>
                <a:schemeClr val="accent1">
                  <a:lumMod val="50000"/>
                </a:schemeClr>
              </a:solidFill>
              <a:latin typeface="Bookman Old Style" panose="02050604050505020204" pitchFamily="18" charset="0"/>
            </a:rPr>
            <a:t>Emplea el modelo que presente mejor ajuste (el lineal o el exponencial) para realizar una predicción de los gastos de una familia que tiene unos ingresos anuales de 130.000 €. ¿Es fiable la predicción?</a:t>
          </a:r>
        </a:p>
        <a:p>
          <a:endParaRPr lang="es-ES" sz="1200">
            <a:solidFill>
              <a:schemeClr val="accent1">
                <a:lumMod val="50000"/>
              </a:schemeClr>
            </a:solidFill>
            <a:latin typeface="Bookman Old Style" panose="02050604050505020204" pitchFamily="18" charset="0"/>
          </a:endParaRPr>
        </a:p>
        <a:p>
          <a:endParaRPr lang="es-ES" sz="1200">
            <a:solidFill>
              <a:schemeClr val="accent1">
                <a:lumMod val="50000"/>
              </a:schemeClr>
            </a:solidFill>
            <a:latin typeface="Bookman Old Style" panose="02050604050505020204" pitchFamily="18" charset="0"/>
          </a:endParaRPr>
        </a:p>
        <a:p>
          <a:endParaRPr lang="es-ES" sz="1200" baseline="0">
            <a:solidFill>
              <a:schemeClr val="accent1">
                <a:lumMod val="50000"/>
              </a:schemeClr>
            </a:solidFill>
            <a:latin typeface="Bookman Old Style" panose="02050604050505020204" pitchFamily="18" charset="0"/>
          </a:endParaRPr>
        </a:p>
        <a:p>
          <a:endParaRPr lang="es-ES" sz="1200">
            <a:solidFill>
              <a:schemeClr val="accent1">
                <a:lumMod val="50000"/>
              </a:schemeClr>
            </a:solidFill>
            <a:latin typeface="Bookman Old Style" panose="02050604050505020204" pitchFamily="18"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D60"/>
  <sheetViews>
    <sheetView workbookViewId="0">
      <selection activeCell="H39" sqref="H39"/>
    </sheetView>
  </sheetViews>
  <sheetFormatPr baseColWidth="10" defaultRowHeight="14.4" x14ac:dyDescent="0.3"/>
  <cols>
    <col min="3" max="3" width="16.5546875" bestFit="1" customWidth="1"/>
  </cols>
  <sheetData>
    <row r="10" spans="1:4" x14ac:dyDescent="0.3">
      <c r="A10" s="1" t="s">
        <v>0</v>
      </c>
      <c r="B10" s="1" t="s">
        <v>1</v>
      </c>
      <c r="C10" s="1" t="s">
        <v>2</v>
      </c>
      <c r="D10" s="1" t="s">
        <v>3</v>
      </c>
    </row>
    <row r="11" spans="1:4" x14ac:dyDescent="0.3">
      <c r="A11" s="2">
        <v>66.400000000000006</v>
      </c>
      <c r="B11" s="2">
        <v>67.8</v>
      </c>
      <c r="C11" s="2">
        <v>251.7</v>
      </c>
      <c r="D11" s="2">
        <v>4</v>
      </c>
    </row>
    <row r="12" spans="1:4" x14ac:dyDescent="0.3">
      <c r="A12" s="2">
        <v>53.2</v>
      </c>
      <c r="B12" s="2">
        <v>57</v>
      </c>
      <c r="C12" s="2">
        <v>195.2</v>
      </c>
      <c r="D12" s="2">
        <v>6.5</v>
      </c>
    </row>
    <row r="13" spans="1:4" x14ac:dyDescent="0.3">
      <c r="A13" s="2">
        <v>90.7</v>
      </c>
      <c r="B13" s="2">
        <v>79</v>
      </c>
      <c r="C13" s="2">
        <v>270.8</v>
      </c>
      <c r="D13" s="2">
        <v>1.9</v>
      </c>
    </row>
    <row r="14" spans="1:4" x14ac:dyDescent="0.3">
      <c r="A14" s="2">
        <v>108.5</v>
      </c>
      <c r="B14" s="2">
        <v>91.3</v>
      </c>
      <c r="C14" s="2">
        <v>312</v>
      </c>
      <c r="D14" s="2">
        <v>1.3</v>
      </c>
    </row>
    <row r="15" spans="1:4" x14ac:dyDescent="0.3">
      <c r="A15" s="2">
        <v>30.3</v>
      </c>
      <c r="B15" s="2">
        <v>25.1</v>
      </c>
      <c r="C15" s="2">
        <v>177.2</v>
      </c>
      <c r="D15" s="2">
        <v>16.2</v>
      </c>
    </row>
    <row r="16" spans="1:4" x14ac:dyDescent="0.3">
      <c r="A16" s="2">
        <v>64.099999999999994</v>
      </c>
      <c r="B16" s="2">
        <v>62.8</v>
      </c>
      <c r="C16" s="2">
        <v>234.2</v>
      </c>
      <c r="D16" s="2">
        <v>4.5999999999999996</v>
      </c>
    </row>
    <row r="17" spans="1:4" x14ac:dyDescent="0.3">
      <c r="A17" s="2">
        <v>71.3</v>
      </c>
      <c r="B17" s="2">
        <v>71.2</v>
      </c>
      <c r="C17" s="2">
        <v>269.7</v>
      </c>
      <c r="D17" s="2">
        <v>3.4</v>
      </c>
    </row>
    <row r="18" spans="1:4" x14ac:dyDescent="0.3">
      <c r="A18" s="2">
        <v>33</v>
      </c>
      <c r="B18" s="2">
        <v>25.7</v>
      </c>
      <c r="C18" s="2">
        <v>158.4</v>
      </c>
      <c r="D18" s="2">
        <v>13.2</v>
      </c>
    </row>
    <row r="19" spans="1:4" x14ac:dyDescent="0.3">
      <c r="A19" s="2">
        <v>65.8</v>
      </c>
      <c r="B19" s="2">
        <v>64.7</v>
      </c>
      <c r="C19" s="2">
        <v>238.5</v>
      </c>
      <c r="D19" s="2">
        <v>4.2</v>
      </c>
    </row>
    <row r="20" spans="1:4" x14ac:dyDescent="0.3">
      <c r="A20" s="2">
        <v>85.3</v>
      </c>
      <c r="B20" s="2">
        <v>78</v>
      </c>
      <c r="C20" s="2">
        <v>290.5</v>
      </c>
      <c r="D20" s="2">
        <v>2</v>
      </c>
    </row>
    <row r="21" spans="1:4" x14ac:dyDescent="0.3">
      <c r="A21" s="2">
        <v>107.5</v>
      </c>
      <c r="B21" s="2">
        <v>90</v>
      </c>
      <c r="C21" s="2">
        <v>307.7</v>
      </c>
      <c r="D21" s="2">
        <v>1.4</v>
      </c>
    </row>
    <row r="22" spans="1:4" x14ac:dyDescent="0.3">
      <c r="A22" s="2">
        <v>74.7</v>
      </c>
      <c r="B22" s="2">
        <v>66.900000000000006</v>
      </c>
      <c r="C22" s="2">
        <v>272.89999999999998</v>
      </c>
      <c r="D22" s="2">
        <v>2.8</v>
      </c>
    </row>
    <row r="23" spans="1:4" x14ac:dyDescent="0.3">
      <c r="A23" s="2">
        <v>74.5</v>
      </c>
      <c r="B23" s="2">
        <v>66.099999999999994</v>
      </c>
      <c r="C23" s="2">
        <v>284.39999999999998</v>
      </c>
      <c r="D23" s="2">
        <v>2.9</v>
      </c>
    </row>
    <row r="24" spans="1:4" x14ac:dyDescent="0.3">
      <c r="A24" s="2">
        <v>97.3</v>
      </c>
      <c r="B24" s="2">
        <v>79.099999999999994</v>
      </c>
      <c r="C24" s="2">
        <v>279.89999999999998</v>
      </c>
      <c r="D24" s="2">
        <v>1.5</v>
      </c>
    </row>
    <row r="25" spans="1:4" x14ac:dyDescent="0.3">
      <c r="A25" s="2">
        <v>76.599999999999994</v>
      </c>
      <c r="B25" s="2">
        <v>67.5</v>
      </c>
      <c r="C25" s="2">
        <v>248.2</v>
      </c>
      <c r="D25" s="2">
        <v>2.5</v>
      </c>
    </row>
    <row r="26" spans="1:4" x14ac:dyDescent="0.3">
      <c r="A26" s="2">
        <v>94</v>
      </c>
      <c r="B26" s="2">
        <v>84.3</v>
      </c>
      <c r="C26" s="2">
        <v>272</v>
      </c>
      <c r="D26" s="2">
        <v>1.8</v>
      </c>
    </row>
    <row r="27" spans="1:4" x14ac:dyDescent="0.3">
      <c r="A27" s="2">
        <v>104.9</v>
      </c>
      <c r="B27" s="2">
        <v>88.4</v>
      </c>
      <c r="C27" s="2">
        <v>302.60000000000002</v>
      </c>
      <c r="D27" s="2">
        <v>1.5</v>
      </c>
    </row>
    <row r="28" spans="1:4" x14ac:dyDescent="0.3">
      <c r="A28" s="2">
        <v>97.6</v>
      </c>
      <c r="B28" s="2">
        <v>83.7</v>
      </c>
      <c r="C28" s="2">
        <v>308.5</v>
      </c>
      <c r="D28" s="2">
        <v>1.7</v>
      </c>
    </row>
    <row r="29" spans="1:4" x14ac:dyDescent="0.3">
      <c r="A29" s="2">
        <v>99</v>
      </c>
      <c r="B29" s="2">
        <v>89.6</v>
      </c>
      <c r="C29" s="2">
        <v>320.3</v>
      </c>
      <c r="D29" s="2">
        <v>1.5</v>
      </c>
    </row>
    <row r="30" spans="1:4" x14ac:dyDescent="0.3">
      <c r="A30" s="2">
        <v>32.700000000000003</v>
      </c>
      <c r="B30" s="2">
        <v>25.4</v>
      </c>
      <c r="C30" s="2">
        <v>167.3</v>
      </c>
      <c r="D30" s="2">
        <v>13.2</v>
      </c>
    </row>
    <row r="31" spans="1:4" x14ac:dyDescent="0.3">
      <c r="A31" s="2">
        <v>44.4</v>
      </c>
      <c r="B31" s="2">
        <v>40.700000000000003</v>
      </c>
      <c r="C31" s="2">
        <v>172.5</v>
      </c>
      <c r="D31" s="2">
        <v>9.1999999999999993</v>
      </c>
    </row>
    <row r="32" spans="1:4" x14ac:dyDescent="0.3">
      <c r="A32" s="2">
        <v>56.2</v>
      </c>
      <c r="B32" s="2">
        <v>59.7</v>
      </c>
      <c r="C32" s="2">
        <v>209.5</v>
      </c>
      <c r="D32" s="2">
        <v>4.5999999999999996</v>
      </c>
    </row>
    <row r="33" spans="1:4" x14ac:dyDescent="0.3">
      <c r="A33" s="2">
        <v>77.7</v>
      </c>
      <c r="B33" s="2">
        <v>71.2</v>
      </c>
      <c r="C33" s="2">
        <v>275</v>
      </c>
      <c r="D33" s="2">
        <v>2.2999999999999998</v>
      </c>
    </row>
    <row r="34" spans="1:4" x14ac:dyDescent="0.3">
      <c r="A34" s="2">
        <v>54.8</v>
      </c>
      <c r="B34" s="2">
        <v>56</v>
      </c>
      <c r="C34" s="2">
        <v>193.7</v>
      </c>
      <c r="D34" s="2">
        <v>5.7</v>
      </c>
    </row>
    <row r="35" spans="1:4" x14ac:dyDescent="0.3">
      <c r="A35" s="2">
        <v>106.7</v>
      </c>
      <c r="B35" s="2">
        <v>89.7</v>
      </c>
      <c r="C35" s="2">
        <v>337.4</v>
      </c>
      <c r="D35" s="2">
        <v>1.4</v>
      </c>
    </row>
    <row r="36" spans="1:4" x14ac:dyDescent="0.3">
      <c r="A36" s="2">
        <v>73.5</v>
      </c>
      <c r="B36" s="2">
        <v>72.2</v>
      </c>
      <c r="C36" s="2">
        <v>266.8</v>
      </c>
      <c r="D36" s="2">
        <v>3.2</v>
      </c>
    </row>
    <row r="37" spans="1:4" x14ac:dyDescent="0.3">
      <c r="A37" s="2">
        <v>53.8</v>
      </c>
      <c r="B37" s="2">
        <v>49.4</v>
      </c>
      <c r="C37" s="2">
        <v>194.2</v>
      </c>
      <c r="D37" s="2">
        <v>5.9</v>
      </c>
    </row>
    <row r="38" spans="1:4" x14ac:dyDescent="0.3">
      <c r="A38" s="2">
        <v>66.400000000000006</v>
      </c>
      <c r="B38" s="2">
        <v>62.6</v>
      </c>
      <c r="C38" s="2">
        <v>263.60000000000002</v>
      </c>
      <c r="D38" s="2">
        <v>3.4</v>
      </c>
    </row>
    <row r="39" spans="1:4" x14ac:dyDescent="0.3">
      <c r="A39" s="2">
        <v>98.2</v>
      </c>
      <c r="B39" s="2">
        <v>85.9</v>
      </c>
      <c r="C39" s="2">
        <v>322.8</v>
      </c>
      <c r="D39" s="2">
        <v>1.6</v>
      </c>
    </row>
    <row r="40" spans="1:4" x14ac:dyDescent="0.3">
      <c r="A40" s="2">
        <v>58.1</v>
      </c>
      <c r="B40" s="2">
        <v>56.3</v>
      </c>
      <c r="C40" s="2">
        <v>219.6</v>
      </c>
      <c r="D40" s="2">
        <v>4.7</v>
      </c>
    </row>
    <row r="41" spans="1:4" x14ac:dyDescent="0.3">
      <c r="A41" s="2">
        <v>36.799999999999997</v>
      </c>
      <c r="B41" s="2">
        <v>31.7</v>
      </c>
      <c r="C41" s="2">
        <v>193.2</v>
      </c>
      <c r="D41" s="2">
        <v>10.8</v>
      </c>
    </row>
    <row r="42" spans="1:4" x14ac:dyDescent="0.3">
      <c r="A42" s="2">
        <v>43.2</v>
      </c>
      <c r="B42" s="2">
        <v>47.8</v>
      </c>
      <c r="C42" s="2">
        <v>202.4</v>
      </c>
      <c r="D42" s="2">
        <v>11</v>
      </c>
    </row>
    <row r="43" spans="1:4" x14ac:dyDescent="0.3">
      <c r="A43" s="2">
        <v>64.7</v>
      </c>
      <c r="B43" s="2">
        <v>66</v>
      </c>
      <c r="C43" s="2">
        <v>231.1</v>
      </c>
      <c r="D43" s="2">
        <v>4.4000000000000004</v>
      </c>
    </row>
    <row r="44" spans="1:4" x14ac:dyDescent="0.3">
      <c r="A44" s="2">
        <v>79.8</v>
      </c>
      <c r="B44" s="2">
        <v>72.3</v>
      </c>
      <c r="C44" s="2">
        <v>248.5</v>
      </c>
      <c r="D44" s="2">
        <v>2.6</v>
      </c>
    </row>
    <row r="45" spans="1:4" x14ac:dyDescent="0.3">
      <c r="A45" s="2">
        <v>100.8</v>
      </c>
      <c r="B45" s="2">
        <v>85.9</v>
      </c>
      <c r="C45" s="2">
        <v>309.60000000000002</v>
      </c>
      <c r="D45" s="2">
        <v>1.4</v>
      </c>
    </row>
    <row r="46" spans="1:4" x14ac:dyDescent="0.3">
      <c r="A46" s="2">
        <v>59.5</v>
      </c>
      <c r="B46" s="2">
        <v>54.4</v>
      </c>
      <c r="C46" s="2">
        <v>245.7</v>
      </c>
      <c r="D46" s="2">
        <v>4.5999999999999996</v>
      </c>
    </row>
    <row r="47" spans="1:4" x14ac:dyDescent="0.3">
      <c r="A47" s="2">
        <v>103.2</v>
      </c>
      <c r="B47" s="2">
        <v>86</v>
      </c>
      <c r="C47" s="2">
        <v>315.8</v>
      </c>
      <c r="D47" s="2">
        <v>1.5</v>
      </c>
    </row>
    <row r="48" spans="1:4" x14ac:dyDescent="0.3">
      <c r="A48" s="2">
        <v>30.5</v>
      </c>
      <c r="B48" s="2">
        <v>22.8</v>
      </c>
      <c r="C48" s="2">
        <v>177.6</v>
      </c>
      <c r="D48" s="2">
        <v>16.7</v>
      </c>
    </row>
    <row r="49" spans="1:4" x14ac:dyDescent="0.3">
      <c r="A49" s="2">
        <v>99.6</v>
      </c>
      <c r="B49" s="2">
        <v>83.7</v>
      </c>
      <c r="C49" s="2">
        <v>318.60000000000002</v>
      </c>
      <c r="D49" s="2">
        <v>1.5</v>
      </c>
    </row>
    <row r="50" spans="1:4" x14ac:dyDescent="0.3">
      <c r="A50" s="2">
        <v>79</v>
      </c>
      <c r="B50" s="2">
        <v>76</v>
      </c>
      <c r="C50" s="2">
        <v>283.10000000000002</v>
      </c>
      <c r="D50" s="2">
        <v>2.7</v>
      </c>
    </row>
    <row r="51" spans="1:4" x14ac:dyDescent="0.3">
      <c r="A51" s="2">
        <v>45.9</v>
      </c>
      <c r="B51" s="2">
        <v>50.5</v>
      </c>
      <c r="C51" s="2">
        <v>182.5</v>
      </c>
      <c r="D51" s="2">
        <v>9.6</v>
      </c>
    </row>
    <row r="52" spans="1:4" x14ac:dyDescent="0.3">
      <c r="A52" s="2">
        <v>68.5</v>
      </c>
      <c r="B52" s="2">
        <v>61.6</v>
      </c>
      <c r="C52" s="2">
        <v>245.1</v>
      </c>
      <c r="D52" s="2">
        <v>3.9</v>
      </c>
    </row>
    <row r="53" spans="1:4" x14ac:dyDescent="0.3">
      <c r="A53" s="2">
        <v>102.9</v>
      </c>
      <c r="B53" s="2">
        <v>86.2</v>
      </c>
      <c r="C53" s="2">
        <v>294.10000000000002</v>
      </c>
      <c r="D53" s="2">
        <v>1.4</v>
      </c>
    </row>
    <row r="54" spans="1:4" x14ac:dyDescent="0.3">
      <c r="A54" s="2">
        <v>78.099999999999994</v>
      </c>
      <c r="B54" s="2">
        <v>73.5</v>
      </c>
      <c r="C54" s="2">
        <v>261.2</v>
      </c>
      <c r="D54" s="2">
        <v>2.2999999999999998</v>
      </c>
    </row>
    <row r="55" spans="1:4" x14ac:dyDescent="0.3">
      <c r="A55" s="2">
        <v>67.599999999999994</v>
      </c>
      <c r="B55" s="2">
        <v>65.099999999999994</v>
      </c>
      <c r="C55" s="2">
        <v>262.2</v>
      </c>
      <c r="D55" s="2">
        <v>3.9</v>
      </c>
    </row>
    <row r="56" spans="1:4" x14ac:dyDescent="0.3">
      <c r="A56" s="2">
        <v>99.2</v>
      </c>
      <c r="B56" s="2">
        <v>88.5</v>
      </c>
      <c r="C56" s="2">
        <v>310.7</v>
      </c>
      <c r="D56" s="2">
        <v>1.6</v>
      </c>
    </row>
    <row r="57" spans="1:4" x14ac:dyDescent="0.3">
      <c r="A57" s="2">
        <v>39.299999999999997</v>
      </c>
      <c r="B57" s="2">
        <v>34.5</v>
      </c>
      <c r="C57" s="2">
        <v>186.7</v>
      </c>
      <c r="D57" s="2">
        <v>9.6999999999999993</v>
      </c>
    </row>
    <row r="58" spans="1:4" x14ac:dyDescent="0.3">
      <c r="A58" s="2">
        <v>54.7</v>
      </c>
      <c r="B58" s="2">
        <v>54.6</v>
      </c>
      <c r="C58" s="2">
        <v>189.7</v>
      </c>
      <c r="D58" s="2">
        <v>6.5</v>
      </c>
    </row>
    <row r="59" spans="1:4" x14ac:dyDescent="0.3">
      <c r="A59" s="2">
        <v>108.3</v>
      </c>
      <c r="B59" s="2">
        <v>88.9</v>
      </c>
      <c r="C59" s="2">
        <v>348.8</v>
      </c>
      <c r="D59" s="2">
        <v>1.4</v>
      </c>
    </row>
    <row r="60" spans="1:4" x14ac:dyDescent="0.3">
      <c r="A60" s="2">
        <v>46.6</v>
      </c>
      <c r="B60" s="2">
        <v>50.3</v>
      </c>
      <c r="C60" s="2">
        <v>203.8</v>
      </c>
      <c r="D60" s="2">
        <v>9.6999999999999993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8:L81"/>
  <sheetViews>
    <sheetView tabSelected="1" topLeftCell="A22" workbookViewId="0">
      <selection activeCell="C35" sqref="C35"/>
    </sheetView>
  </sheetViews>
  <sheetFormatPr baseColWidth="10" defaultRowHeight="14.4" x14ac:dyDescent="0.3"/>
  <cols>
    <col min="3" max="3" width="16.5546875" bestFit="1" customWidth="1"/>
    <col min="10" max="10" width="11.88671875" bestFit="1" customWidth="1"/>
  </cols>
  <sheetData>
    <row r="18" spans="1:8" x14ac:dyDescent="0.3">
      <c r="A18" s="1" t="s">
        <v>14</v>
      </c>
      <c r="B18" s="1" t="s">
        <v>15</v>
      </c>
      <c r="C18" s="1" t="s">
        <v>2</v>
      </c>
      <c r="D18" s="1" t="s">
        <v>3</v>
      </c>
      <c r="E18" s="6" t="s">
        <v>31</v>
      </c>
      <c r="F18" s="6" t="s">
        <v>16</v>
      </c>
      <c r="G18" s="6" t="s">
        <v>17</v>
      </c>
      <c r="H18" t="s">
        <v>6</v>
      </c>
    </row>
    <row r="19" spans="1:8" x14ac:dyDescent="0.3">
      <c r="A19" s="2">
        <v>66.400000000000006</v>
      </c>
      <c r="B19" s="2">
        <v>67.8</v>
      </c>
      <c r="C19" s="2">
        <v>251.7</v>
      </c>
      <c r="D19" s="2">
        <v>4</v>
      </c>
      <c r="E19" s="5">
        <f>LN(D19)</f>
        <v>1.3862943611198906</v>
      </c>
      <c r="F19" s="5">
        <f>$J$48*EXP($J$47*A19)</f>
        <v>4.2388278370953154</v>
      </c>
      <c r="G19" s="5">
        <f>D19-F19</f>
        <v>-0.23882783709531541</v>
      </c>
    </row>
    <row r="20" spans="1:8" x14ac:dyDescent="0.3">
      <c r="A20" s="2">
        <v>53.2</v>
      </c>
      <c r="B20" s="2">
        <v>57</v>
      </c>
      <c r="C20" s="2">
        <v>195.2</v>
      </c>
      <c r="D20" s="2">
        <v>6.5</v>
      </c>
      <c r="E20" s="5">
        <f t="shared" ref="E20:E68" si="0">LN(D20)</f>
        <v>1.8718021769015913</v>
      </c>
      <c r="F20" s="5">
        <f t="shared" ref="F20:F68" si="1">$J$48*EXP($J$47*A20)</f>
        <v>6.4297545629946145</v>
      </c>
      <c r="G20" s="5">
        <f t="shared" ref="G20:G68" si="2">D20-F20</f>
        <v>7.0245437005385547E-2</v>
      </c>
    </row>
    <row r="21" spans="1:8" x14ac:dyDescent="0.3">
      <c r="A21" s="2">
        <v>90.7</v>
      </c>
      <c r="B21" s="2">
        <v>79</v>
      </c>
      <c r="C21" s="2">
        <v>270.8</v>
      </c>
      <c r="D21" s="2">
        <v>1.9</v>
      </c>
      <c r="E21" s="5">
        <f t="shared" si="0"/>
        <v>0.64185388617239469</v>
      </c>
      <c r="F21" s="5">
        <f t="shared" si="1"/>
        <v>1.9685018292231582</v>
      </c>
      <c r="G21" s="5">
        <f t="shared" si="2"/>
        <v>-6.8501829223158284E-2</v>
      </c>
    </row>
    <row r="22" spans="1:8" x14ac:dyDescent="0.3">
      <c r="A22" s="2">
        <v>108.5</v>
      </c>
      <c r="B22" s="2">
        <v>91.3</v>
      </c>
      <c r="C22" s="2">
        <v>312</v>
      </c>
      <c r="D22" s="2">
        <v>1.3</v>
      </c>
      <c r="E22" s="5">
        <f t="shared" si="0"/>
        <v>0.26236426446749106</v>
      </c>
      <c r="F22" s="5">
        <f t="shared" si="1"/>
        <v>1.1223526945326772</v>
      </c>
      <c r="G22" s="5">
        <f t="shared" si="2"/>
        <v>0.17764730546732288</v>
      </c>
    </row>
    <row r="23" spans="1:8" x14ac:dyDescent="0.3">
      <c r="A23" s="2">
        <v>30.3</v>
      </c>
      <c r="B23" s="2">
        <v>25.1</v>
      </c>
      <c r="C23" s="2">
        <v>177.2</v>
      </c>
      <c r="D23" s="2">
        <v>16.2</v>
      </c>
      <c r="E23" s="5">
        <f t="shared" si="0"/>
        <v>2.7850112422383382</v>
      </c>
      <c r="F23" s="5">
        <f t="shared" si="1"/>
        <v>13.24685645766513</v>
      </c>
      <c r="G23" s="5">
        <f t="shared" si="2"/>
        <v>2.9531435423348693</v>
      </c>
    </row>
    <row r="24" spans="1:8" x14ac:dyDescent="0.3">
      <c r="A24" s="2">
        <v>64.099999999999994</v>
      </c>
      <c r="B24" s="2">
        <v>62.8</v>
      </c>
      <c r="C24" s="2">
        <v>234.2</v>
      </c>
      <c r="D24" s="2">
        <v>4.5999999999999996</v>
      </c>
      <c r="E24" s="5">
        <f t="shared" si="0"/>
        <v>1.5260563034950492</v>
      </c>
      <c r="F24" s="5">
        <f t="shared" si="1"/>
        <v>4.5580040165223084</v>
      </c>
      <c r="G24" s="5">
        <f t="shared" si="2"/>
        <v>4.199598347769129E-2</v>
      </c>
    </row>
    <row r="25" spans="1:8" x14ac:dyDescent="0.3">
      <c r="A25" s="2">
        <v>71.3</v>
      </c>
      <c r="B25" s="2">
        <v>71.2</v>
      </c>
      <c r="C25" s="2">
        <v>269.7</v>
      </c>
      <c r="D25" s="2">
        <v>3.4</v>
      </c>
      <c r="E25" s="5">
        <f t="shared" si="0"/>
        <v>1.2237754316221157</v>
      </c>
      <c r="F25" s="5">
        <f t="shared" si="1"/>
        <v>3.6314114417189196</v>
      </c>
      <c r="G25" s="5">
        <f t="shared" si="2"/>
        <v>-0.2314114417189197</v>
      </c>
    </row>
    <row r="26" spans="1:8" x14ac:dyDescent="0.3">
      <c r="A26" s="2">
        <v>33</v>
      </c>
      <c r="B26" s="2">
        <v>25.7</v>
      </c>
      <c r="C26" s="2">
        <v>158.4</v>
      </c>
      <c r="D26" s="2">
        <v>13.2</v>
      </c>
      <c r="E26" s="5">
        <f t="shared" si="0"/>
        <v>2.5802168295923251</v>
      </c>
      <c r="F26" s="5">
        <f t="shared" si="1"/>
        <v>12.164677874087833</v>
      </c>
      <c r="G26" s="5">
        <f t="shared" si="2"/>
        <v>1.0353221259121668</v>
      </c>
    </row>
    <row r="27" spans="1:8" x14ac:dyDescent="0.3">
      <c r="A27" s="2">
        <v>65.8</v>
      </c>
      <c r="B27" s="2">
        <v>64.7</v>
      </c>
      <c r="C27" s="2">
        <v>238.5</v>
      </c>
      <c r="D27" s="2">
        <v>4.2</v>
      </c>
      <c r="E27" s="5">
        <f t="shared" si="0"/>
        <v>1.4350845252893227</v>
      </c>
      <c r="F27" s="5">
        <f t="shared" si="1"/>
        <v>4.3198703714997704</v>
      </c>
      <c r="G27" s="5">
        <f t="shared" si="2"/>
        <v>-0.1198703714997702</v>
      </c>
    </row>
    <row r="28" spans="1:8" x14ac:dyDescent="0.3">
      <c r="A28" s="2">
        <v>85.3</v>
      </c>
      <c r="B28" s="2">
        <v>78</v>
      </c>
      <c r="C28" s="2">
        <v>290.5</v>
      </c>
      <c r="D28" s="2">
        <v>2</v>
      </c>
      <c r="E28" s="5">
        <f t="shared" si="0"/>
        <v>0.69314718055994529</v>
      </c>
      <c r="F28" s="5">
        <f t="shared" si="1"/>
        <v>2.3343192805614268</v>
      </c>
      <c r="G28" s="5">
        <f t="shared" si="2"/>
        <v>-0.33431928056142679</v>
      </c>
    </row>
    <row r="29" spans="1:8" x14ac:dyDescent="0.3">
      <c r="A29" s="2">
        <v>107.5</v>
      </c>
      <c r="B29" s="2">
        <v>90</v>
      </c>
      <c r="C29" s="2">
        <v>307.7</v>
      </c>
      <c r="D29" s="2">
        <v>1.4</v>
      </c>
      <c r="E29" s="5">
        <f t="shared" si="0"/>
        <v>0.33647223662121289</v>
      </c>
      <c r="F29" s="5">
        <f t="shared" si="1"/>
        <v>1.1583440765692032</v>
      </c>
      <c r="G29" s="5">
        <f t="shared" si="2"/>
        <v>0.24165592343079667</v>
      </c>
    </row>
    <row r="30" spans="1:8" x14ac:dyDescent="0.3">
      <c r="A30" s="2">
        <v>74.7</v>
      </c>
      <c r="B30" s="2">
        <v>66.900000000000006</v>
      </c>
      <c r="C30" s="2">
        <v>272.89999999999998</v>
      </c>
      <c r="D30" s="2">
        <v>2.8</v>
      </c>
      <c r="E30" s="5">
        <f t="shared" si="0"/>
        <v>1.0296194171811581</v>
      </c>
      <c r="F30" s="5">
        <f t="shared" si="1"/>
        <v>3.2618762479046386</v>
      </c>
      <c r="G30" s="5">
        <f t="shared" si="2"/>
        <v>-0.46187624790463877</v>
      </c>
    </row>
    <row r="31" spans="1:8" x14ac:dyDescent="0.3">
      <c r="A31" s="2">
        <v>74.5</v>
      </c>
      <c r="B31" s="2">
        <v>66.099999999999994</v>
      </c>
      <c r="C31" s="2">
        <v>284.39999999999998</v>
      </c>
      <c r="D31" s="2">
        <v>2.9</v>
      </c>
      <c r="E31" s="5">
        <f t="shared" si="0"/>
        <v>1.0647107369924282</v>
      </c>
      <c r="F31" s="5">
        <f t="shared" si="1"/>
        <v>3.2825331907076474</v>
      </c>
      <c r="G31" s="5">
        <f t="shared" si="2"/>
        <v>-0.38253319070764746</v>
      </c>
    </row>
    <row r="32" spans="1:8" x14ac:dyDescent="0.3">
      <c r="A32" s="2">
        <v>97.3</v>
      </c>
      <c r="B32" s="2">
        <v>79.099999999999994</v>
      </c>
      <c r="C32" s="2">
        <v>279.89999999999998</v>
      </c>
      <c r="D32" s="2">
        <v>1.5</v>
      </c>
      <c r="E32" s="5">
        <f t="shared" si="0"/>
        <v>0.40546510810816438</v>
      </c>
      <c r="F32" s="5">
        <f t="shared" si="1"/>
        <v>1.5983118299464212</v>
      </c>
      <c r="G32" s="5">
        <f t="shared" si="2"/>
        <v>-9.8311829946421181E-2</v>
      </c>
    </row>
    <row r="33" spans="1:12" x14ac:dyDescent="0.3">
      <c r="A33" s="2">
        <v>76.599999999999994</v>
      </c>
      <c r="B33" s="2">
        <v>67.5</v>
      </c>
      <c r="C33" s="2">
        <v>248.2</v>
      </c>
      <c r="D33" s="2">
        <v>2.5</v>
      </c>
      <c r="E33" s="5">
        <f t="shared" si="0"/>
        <v>0.91629073187415511</v>
      </c>
      <c r="F33" s="5">
        <f t="shared" si="1"/>
        <v>3.0720044891744327</v>
      </c>
      <c r="G33" s="5">
        <f t="shared" si="2"/>
        <v>-0.5720044891744327</v>
      </c>
    </row>
    <row r="34" spans="1:12" x14ac:dyDescent="0.3">
      <c r="A34" s="2">
        <v>94</v>
      </c>
      <c r="B34" s="2">
        <v>84.3</v>
      </c>
      <c r="C34" s="2">
        <v>272</v>
      </c>
      <c r="D34" s="2">
        <v>1.8</v>
      </c>
      <c r="E34" s="5">
        <f t="shared" si="0"/>
        <v>0.58778666490211906</v>
      </c>
      <c r="F34" s="5">
        <f t="shared" si="1"/>
        <v>1.7737755666708637</v>
      </c>
      <c r="G34" s="5">
        <f t="shared" si="2"/>
        <v>2.6224433329136376E-2</v>
      </c>
      <c r="H34" t="s">
        <v>7</v>
      </c>
      <c r="I34" t="s">
        <v>29</v>
      </c>
    </row>
    <row r="35" spans="1:12" x14ac:dyDescent="0.3">
      <c r="A35" s="2">
        <v>104.9</v>
      </c>
      <c r="B35" s="2">
        <v>88.4</v>
      </c>
      <c r="C35" s="2">
        <v>302.60000000000002</v>
      </c>
      <c r="D35" s="2">
        <v>1.5</v>
      </c>
      <c r="E35" s="5">
        <f t="shared" si="0"/>
        <v>0.40546510810816438</v>
      </c>
      <c r="F35" s="5">
        <f t="shared" si="1"/>
        <v>1.2574159834694298</v>
      </c>
      <c r="G35" s="5">
        <f t="shared" si="2"/>
        <v>0.24258401653057016</v>
      </c>
    </row>
    <row r="36" spans="1:12" x14ac:dyDescent="0.3">
      <c r="A36" s="2">
        <v>97.6</v>
      </c>
      <c r="B36" s="2">
        <v>83.7</v>
      </c>
      <c r="C36" s="2">
        <v>308.5</v>
      </c>
      <c r="D36" s="2">
        <v>1.7</v>
      </c>
      <c r="E36" s="5">
        <f t="shared" si="0"/>
        <v>0.53062825106217038</v>
      </c>
      <c r="F36" s="5">
        <f t="shared" si="1"/>
        <v>1.5832483544994409</v>
      </c>
      <c r="G36" s="5">
        <f t="shared" si="2"/>
        <v>0.11675164550055905</v>
      </c>
      <c r="H36" t="s">
        <v>8</v>
      </c>
      <c r="I36" t="s">
        <v>9</v>
      </c>
      <c r="J36">
        <f>CORREL(ingresos,subvencion)</f>
        <v>-0.89258085474834281</v>
      </c>
      <c r="L36" t="s">
        <v>41</v>
      </c>
    </row>
    <row r="37" spans="1:12" x14ac:dyDescent="0.3">
      <c r="A37" s="2">
        <v>99</v>
      </c>
      <c r="B37" s="2">
        <v>89.6</v>
      </c>
      <c r="C37" s="2">
        <v>320.3</v>
      </c>
      <c r="D37" s="2">
        <v>1.5</v>
      </c>
      <c r="E37" s="5">
        <f t="shared" si="0"/>
        <v>0.40546510810816438</v>
      </c>
      <c r="F37" s="5">
        <f t="shared" si="1"/>
        <v>1.5148077740991464</v>
      </c>
      <c r="G37" s="5">
        <f t="shared" si="2"/>
        <v>-1.4807774099146354E-2</v>
      </c>
      <c r="L37" t="s">
        <v>42</v>
      </c>
    </row>
    <row r="38" spans="1:12" x14ac:dyDescent="0.3">
      <c r="A38" s="2">
        <v>32.700000000000003</v>
      </c>
      <c r="B38" s="2">
        <v>25.4</v>
      </c>
      <c r="C38" s="2">
        <v>167.3</v>
      </c>
      <c r="D38" s="2">
        <v>13.2</v>
      </c>
      <c r="E38" s="5">
        <f t="shared" si="0"/>
        <v>2.5802168295923251</v>
      </c>
      <c r="F38" s="5">
        <f t="shared" si="1"/>
        <v>12.280416081524455</v>
      </c>
      <c r="G38" s="5">
        <f t="shared" si="2"/>
        <v>0.91958391847554388</v>
      </c>
    </row>
    <row r="39" spans="1:12" x14ac:dyDescent="0.3">
      <c r="A39" s="2">
        <v>44.4</v>
      </c>
      <c r="B39" s="2">
        <v>40.700000000000003</v>
      </c>
      <c r="C39" s="2">
        <v>172.5</v>
      </c>
      <c r="D39" s="2">
        <v>9.1999999999999993</v>
      </c>
      <c r="E39" s="5">
        <f t="shared" si="0"/>
        <v>2.2192034840549946</v>
      </c>
      <c r="F39" s="5">
        <f t="shared" si="1"/>
        <v>8.4884189656175231</v>
      </c>
      <c r="G39" s="5">
        <f t="shared" si="2"/>
        <v>0.71158103438247622</v>
      </c>
      <c r="H39" t="s">
        <v>10</v>
      </c>
      <c r="I39" t="s">
        <v>12</v>
      </c>
    </row>
    <row r="40" spans="1:12" x14ac:dyDescent="0.3">
      <c r="A40" s="2">
        <v>56.2</v>
      </c>
      <c r="B40" s="2">
        <v>59.7</v>
      </c>
      <c r="C40" s="2">
        <v>209.5</v>
      </c>
      <c r="D40" s="2">
        <v>4.5999999999999996</v>
      </c>
      <c r="E40" s="5">
        <f t="shared" si="0"/>
        <v>1.5260563034950492</v>
      </c>
      <c r="F40" s="5">
        <f t="shared" si="1"/>
        <v>5.8488395755446208</v>
      </c>
      <c r="G40" s="5">
        <f t="shared" si="2"/>
        <v>-1.2488395755446211</v>
      </c>
      <c r="I40" t="s">
        <v>4</v>
      </c>
      <c r="J40">
        <f>INTERCEPT(subvencion,ingresos)</f>
        <v>15.696481977873109</v>
      </c>
    </row>
    <row r="41" spans="1:12" x14ac:dyDescent="0.3">
      <c r="A41" s="2">
        <v>77.7</v>
      </c>
      <c r="B41" s="2">
        <v>71.2</v>
      </c>
      <c r="C41" s="2">
        <v>275</v>
      </c>
      <c r="D41" s="2">
        <v>2.2999999999999998</v>
      </c>
      <c r="E41" s="5">
        <f t="shared" si="0"/>
        <v>0.83290912293510388</v>
      </c>
      <c r="F41" s="5">
        <f t="shared" si="1"/>
        <v>2.967172495055256</v>
      </c>
      <c r="G41" s="5">
        <f t="shared" si="2"/>
        <v>-0.66717249505525622</v>
      </c>
      <c r="I41" t="s">
        <v>5</v>
      </c>
      <c r="J41">
        <f>SLOPE(subvencion,ingresos)</f>
        <v>-0.15102446596062657</v>
      </c>
    </row>
    <row r="42" spans="1:12" x14ac:dyDescent="0.3">
      <c r="A42" s="2">
        <v>54.8</v>
      </c>
      <c r="B42" s="2">
        <v>56</v>
      </c>
      <c r="C42" s="2">
        <v>193.7</v>
      </c>
      <c r="D42" s="2">
        <v>5.7</v>
      </c>
      <c r="E42" s="5">
        <f t="shared" si="0"/>
        <v>1.7404661748405046</v>
      </c>
      <c r="F42" s="5">
        <f t="shared" si="1"/>
        <v>6.1130961908478687</v>
      </c>
      <c r="G42" s="5">
        <f t="shared" si="2"/>
        <v>-0.41309619084786853</v>
      </c>
      <c r="I42" t="s">
        <v>11</v>
      </c>
      <c r="J42">
        <f>RSQ(subvencion,ingresos)</f>
        <v>0.796700582263282</v>
      </c>
    </row>
    <row r="43" spans="1:12" x14ac:dyDescent="0.3">
      <c r="A43" s="2">
        <v>106.7</v>
      </c>
      <c r="B43" s="2">
        <v>89.7</v>
      </c>
      <c r="C43" s="2">
        <v>337.4</v>
      </c>
      <c r="D43" s="2">
        <v>1.4</v>
      </c>
      <c r="E43" s="5">
        <f t="shared" si="0"/>
        <v>0.33647223662121289</v>
      </c>
      <c r="F43" s="5">
        <f t="shared" si="1"/>
        <v>1.1879664209039629</v>
      </c>
      <c r="G43" s="5">
        <f t="shared" si="2"/>
        <v>0.21203357909603704</v>
      </c>
    </row>
    <row r="44" spans="1:12" x14ac:dyDescent="0.3">
      <c r="A44" s="2">
        <v>73.5</v>
      </c>
      <c r="B44" s="2">
        <v>72.2</v>
      </c>
      <c r="C44" s="2">
        <v>266.8</v>
      </c>
      <c r="D44" s="2">
        <v>3.2</v>
      </c>
      <c r="E44" s="5">
        <f t="shared" si="0"/>
        <v>1.1631508098056809</v>
      </c>
      <c r="F44" s="5">
        <f t="shared" si="1"/>
        <v>3.3877968094344926</v>
      </c>
      <c r="G44" s="5">
        <f t="shared" si="2"/>
        <v>-0.1877968094344924</v>
      </c>
      <c r="I44" t="s">
        <v>30</v>
      </c>
    </row>
    <row r="45" spans="1:12" x14ac:dyDescent="0.3">
      <c r="A45" s="2">
        <v>53.8</v>
      </c>
      <c r="B45" s="2">
        <v>49.4</v>
      </c>
      <c r="C45" s="2">
        <v>194.2</v>
      </c>
      <c r="D45" s="2">
        <v>5.9</v>
      </c>
      <c r="E45" s="5">
        <f t="shared" si="0"/>
        <v>1.7749523509116738</v>
      </c>
      <c r="F45" s="5">
        <f t="shared" si="1"/>
        <v>6.3091297385041587</v>
      </c>
      <c r="G45" s="5">
        <f t="shared" si="2"/>
        <v>-0.40912973850415835</v>
      </c>
    </row>
    <row r="46" spans="1:12" ht="16.2" x14ac:dyDescent="0.3">
      <c r="A46" s="2">
        <v>66.400000000000006</v>
      </c>
      <c r="B46" s="2">
        <v>62.6</v>
      </c>
      <c r="C46" s="2">
        <v>263.60000000000002</v>
      </c>
      <c r="D46" s="2">
        <v>3.4</v>
      </c>
      <c r="E46" s="5">
        <f t="shared" si="0"/>
        <v>1.2237754316221157</v>
      </c>
      <c r="F46" s="5">
        <f t="shared" si="1"/>
        <v>4.2388278370953154</v>
      </c>
      <c r="G46" s="5">
        <f t="shared" si="2"/>
        <v>-0.8388278370953155</v>
      </c>
      <c r="H46" t="s">
        <v>13</v>
      </c>
      <c r="I46" t="s">
        <v>32</v>
      </c>
      <c r="J46" s="4">
        <f>INTERCEPT(E19:E68,ingresos)</f>
        <v>3.540160469668534</v>
      </c>
      <c r="L46" t="s">
        <v>33</v>
      </c>
    </row>
    <row r="47" spans="1:12" x14ac:dyDescent="0.3">
      <c r="A47" s="2">
        <v>98.2</v>
      </c>
      <c r="B47" s="2">
        <v>85.9</v>
      </c>
      <c r="C47" s="2">
        <v>322.8</v>
      </c>
      <c r="D47" s="2">
        <v>1.6</v>
      </c>
      <c r="E47" s="5">
        <f t="shared" si="0"/>
        <v>0.47000362924573563</v>
      </c>
      <c r="F47" s="5">
        <f t="shared" si="1"/>
        <v>1.5535459680373738</v>
      </c>
      <c r="G47" s="5">
        <f t="shared" si="2"/>
        <v>4.6454031962626319E-2</v>
      </c>
      <c r="I47" t="s">
        <v>5</v>
      </c>
      <c r="J47" s="3">
        <f>SLOPE(E19:E68,ingresos)</f>
        <v>-3.1564362833738563E-2</v>
      </c>
    </row>
    <row r="48" spans="1:12" x14ac:dyDescent="0.3">
      <c r="A48" s="2">
        <v>58.1</v>
      </c>
      <c r="B48" s="2">
        <v>56.3</v>
      </c>
      <c r="C48" s="2">
        <v>219.6</v>
      </c>
      <c r="D48" s="2">
        <v>4.7</v>
      </c>
      <c r="E48" s="5">
        <f t="shared" si="0"/>
        <v>1.547562508716013</v>
      </c>
      <c r="F48" s="5">
        <f t="shared" si="1"/>
        <v>5.5083823134235104</v>
      </c>
      <c r="G48" s="5">
        <f t="shared" si="2"/>
        <v>-0.80838231342351019</v>
      </c>
      <c r="I48" t="s">
        <v>4</v>
      </c>
      <c r="J48">
        <f>EXP(J46)</f>
        <v>34.472450529749523</v>
      </c>
    </row>
    <row r="49" spans="1:12" x14ac:dyDescent="0.3">
      <c r="A49" s="2">
        <v>36.799999999999997</v>
      </c>
      <c r="B49" s="2">
        <v>31.7</v>
      </c>
      <c r="C49" s="2">
        <v>193.2</v>
      </c>
      <c r="D49" s="2">
        <v>10.8</v>
      </c>
      <c r="E49" s="5">
        <f t="shared" si="0"/>
        <v>2.379546134130174</v>
      </c>
      <c r="F49" s="5">
        <f t="shared" si="1"/>
        <v>10.789699374469494</v>
      </c>
      <c r="G49" s="5">
        <f t="shared" si="2"/>
        <v>1.030062553050648E-2</v>
      </c>
    </row>
    <row r="50" spans="1:12" x14ac:dyDescent="0.3">
      <c r="A50" s="2">
        <v>43.2</v>
      </c>
      <c r="B50" s="2">
        <v>47.8</v>
      </c>
      <c r="C50" s="2">
        <v>202.4</v>
      </c>
      <c r="D50" s="2">
        <v>11</v>
      </c>
      <c r="E50" s="5">
        <f t="shared" si="0"/>
        <v>2.3978952727983707</v>
      </c>
      <c r="F50" s="5">
        <f t="shared" si="1"/>
        <v>8.8161035254894191</v>
      </c>
      <c r="G50" s="5">
        <f t="shared" si="2"/>
        <v>2.1838964745105809</v>
      </c>
    </row>
    <row r="51" spans="1:12" x14ac:dyDescent="0.3">
      <c r="A51" s="2">
        <v>64.7</v>
      </c>
      <c r="B51" s="2">
        <v>66</v>
      </c>
      <c r="C51" s="2">
        <v>231.1</v>
      </c>
      <c r="D51" s="2">
        <v>4.4000000000000004</v>
      </c>
      <c r="E51" s="5">
        <f t="shared" si="0"/>
        <v>1.4816045409242156</v>
      </c>
      <c r="F51" s="5">
        <f t="shared" si="1"/>
        <v>4.4724939975731965</v>
      </c>
      <c r="G51" s="5">
        <f t="shared" si="2"/>
        <v>-7.2493997573196189E-2</v>
      </c>
      <c r="H51" t="s">
        <v>22</v>
      </c>
      <c r="I51" t="s">
        <v>18</v>
      </c>
      <c r="J51">
        <f>COUNT(ingresos)</f>
        <v>50</v>
      </c>
    </row>
    <row r="52" spans="1:12" x14ac:dyDescent="0.3">
      <c r="A52" s="2">
        <v>79.8</v>
      </c>
      <c r="B52" s="2">
        <v>72.3</v>
      </c>
      <c r="C52" s="2">
        <v>248.5</v>
      </c>
      <c r="D52" s="2">
        <v>2.6</v>
      </c>
      <c r="E52" s="5">
        <f t="shared" si="0"/>
        <v>0.95551144502743635</v>
      </c>
      <c r="F52" s="5">
        <f t="shared" si="1"/>
        <v>2.776869781779602</v>
      </c>
      <c r="G52" s="5">
        <f t="shared" si="2"/>
        <v>-0.17686978177960189</v>
      </c>
      <c r="I52" t="s">
        <v>19</v>
      </c>
      <c r="J52">
        <f>SUMSQ(G19:G68)</f>
        <v>40.013380199810911</v>
      </c>
      <c r="K52" t="s">
        <v>28</v>
      </c>
    </row>
    <row r="53" spans="1:12" x14ac:dyDescent="0.3">
      <c r="A53" s="2">
        <v>100.8</v>
      </c>
      <c r="B53" s="2">
        <v>85.9</v>
      </c>
      <c r="C53" s="2">
        <v>309.60000000000002</v>
      </c>
      <c r="D53" s="2">
        <v>1.4</v>
      </c>
      <c r="E53" s="5">
        <f t="shared" si="0"/>
        <v>0.33647223662121289</v>
      </c>
      <c r="F53" s="5">
        <f t="shared" si="1"/>
        <v>1.4311419557343421</v>
      </c>
      <c r="G53" s="5">
        <f t="shared" si="2"/>
        <v>-3.1141955734342197E-2</v>
      </c>
      <c r="I53" t="s">
        <v>20</v>
      </c>
      <c r="J53">
        <f>J52/J51</f>
        <v>0.80026760399621821</v>
      </c>
      <c r="K53" t="s">
        <v>28</v>
      </c>
    </row>
    <row r="54" spans="1:12" x14ac:dyDescent="0.3">
      <c r="A54" s="2">
        <v>59.5</v>
      </c>
      <c r="B54" s="2">
        <v>54.4</v>
      </c>
      <c r="C54" s="2">
        <v>245.7</v>
      </c>
      <c r="D54" s="2">
        <v>4.5999999999999996</v>
      </c>
      <c r="E54" s="5">
        <f t="shared" si="0"/>
        <v>1.5260563034950492</v>
      </c>
      <c r="F54" s="5">
        <f t="shared" si="1"/>
        <v>5.2702662392611526</v>
      </c>
      <c r="G54" s="5">
        <f t="shared" si="2"/>
        <v>-0.67026623926115292</v>
      </c>
      <c r="I54" t="s">
        <v>21</v>
      </c>
      <c r="J54">
        <f>_xlfn.VAR.P(subvencion)</f>
        <v>16.181683999999997</v>
      </c>
      <c r="K54" t="s">
        <v>28</v>
      </c>
    </row>
    <row r="55" spans="1:12" x14ac:dyDescent="0.3">
      <c r="A55" s="2">
        <v>103.2</v>
      </c>
      <c r="B55" s="2">
        <v>86</v>
      </c>
      <c r="C55" s="2">
        <v>315.8</v>
      </c>
      <c r="D55" s="2">
        <v>1.5</v>
      </c>
      <c r="E55" s="5">
        <f t="shared" si="0"/>
        <v>0.40546510810816438</v>
      </c>
      <c r="F55" s="5">
        <f t="shared" si="1"/>
        <v>1.3267312697402112</v>
      </c>
      <c r="G55" s="5">
        <f t="shared" si="2"/>
        <v>0.17326873025978884</v>
      </c>
      <c r="I55" t="s">
        <v>11</v>
      </c>
      <c r="J55">
        <f>1-J53/J54</f>
        <v>0.95054485033843084</v>
      </c>
      <c r="L55" t="s">
        <v>34</v>
      </c>
    </row>
    <row r="56" spans="1:12" x14ac:dyDescent="0.3">
      <c r="A56" s="2">
        <v>30.5</v>
      </c>
      <c r="B56" s="2">
        <v>22.8</v>
      </c>
      <c r="C56" s="2">
        <v>177.6</v>
      </c>
      <c r="D56" s="2">
        <v>16.7</v>
      </c>
      <c r="E56" s="5">
        <f t="shared" si="0"/>
        <v>2.8154087194227095</v>
      </c>
      <c r="F56" s="5">
        <f t="shared" si="1"/>
        <v>13.163494145612875</v>
      </c>
      <c r="G56" s="5">
        <f t="shared" si="2"/>
        <v>3.5365058543871246</v>
      </c>
      <c r="L56" t="s">
        <v>23</v>
      </c>
    </row>
    <row r="57" spans="1:12" x14ac:dyDescent="0.3">
      <c r="A57" s="2">
        <v>99.6</v>
      </c>
      <c r="B57" s="2">
        <v>83.7</v>
      </c>
      <c r="C57" s="2">
        <v>318.60000000000002</v>
      </c>
      <c r="D57" s="2">
        <v>1.5</v>
      </c>
      <c r="E57" s="5">
        <f t="shared" si="0"/>
        <v>0.40546510810816438</v>
      </c>
      <c r="F57" s="5">
        <f t="shared" si="1"/>
        <v>1.4863893609082104</v>
      </c>
      <c r="G57" s="5">
        <f t="shared" si="2"/>
        <v>1.3610639091789611E-2</v>
      </c>
    </row>
    <row r="58" spans="1:12" x14ac:dyDescent="0.3">
      <c r="A58" s="2">
        <v>79</v>
      </c>
      <c r="B58" s="2">
        <v>76</v>
      </c>
      <c r="C58" s="2">
        <v>283.10000000000002</v>
      </c>
      <c r="D58" s="2">
        <v>2.7</v>
      </c>
      <c r="E58" s="5">
        <f t="shared" si="0"/>
        <v>0.99325177301028345</v>
      </c>
      <c r="F58" s="5">
        <f t="shared" si="1"/>
        <v>2.8478826997135327</v>
      </c>
      <c r="G58" s="5">
        <f t="shared" si="2"/>
        <v>-0.14788269971353252</v>
      </c>
      <c r="H58" t="s">
        <v>24</v>
      </c>
    </row>
    <row r="59" spans="1:12" x14ac:dyDescent="0.3">
      <c r="A59" s="2">
        <v>45.9</v>
      </c>
      <c r="B59" s="2">
        <v>50.5</v>
      </c>
      <c r="C59" s="2">
        <v>182.5</v>
      </c>
      <c r="D59" s="2">
        <v>9.6</v>
      </c>
      <c r="E59" s="5">
        <f t="shared" si="0"/>
        <v>2.2617630984737906</v>
      </c>
      <c r="F59" s="5">
        <f t="shared" si="1"/>
        <v>8.0958874911136256</v>
      </c>
      <c r="G59" s="5">
        <f t="shared" si="2"/>
        <v>1.504112508886374</v>
      </c>
    </row>
    <row r="60" spans="1:12" x14ac:dyDescent="0.3">
      <c r="A60" s="2">
        <v>68.5</v>
      </c>
      <c r="B60" s="2">
        <v>61.6</v>
      </c>
      <c r="C60" s="2">
        <v>245.1</v>
      </c>
      <c r="D60" s="2">
        <v>3.9</v>
      </c>
      <c r="E60" s="5">
        <f t="shared" si="0"/>
        <v>1.3609765531356006</v>
      </c>
      <c r="F60" s="5">
        <f t="shared" si="1"/>
        <v>3.9669661776023495</v>
      </c>
      <c r="G60" s="5">
        <f t="shared" si="2"/>
        <v>-6.6966177602349575E-2</v>
      </c>
    </row>
    <row r="61" spans="1:12" x14ac:dyDescent="0.3">
      <c r="A61" s="2">
        <v>102.9</v>
      </c>
      <c r="B61" s="2">
        <v>86.2</v>
      </c>
      <c r="C61" s="2">
        <v>294.10000000000002</v>
      </c>
      <c r="D61" s="2">
        <v>1.4</v>
      </c>
      <c r="E61" s="5">
        <f t="shared" si="0"/>
        <v>0.33647223662121289</v>
      </c>
      <c r="F61" s="5">
        <f t="shared" si="1"/>
        <v>1.3393541686364441</v>
      </c>
      <c r="G61" s="5">
        <f t="shared" si="2"/>
        <v>6.0645831363555835E-2</v>
      </c>
    </row>
    <row r="62" spans="1:12" x14ac:dyDescent="0.3">
      <c r="A62" s="2">
        <v>78.099999999999994</v>
      </c>
      <c r="B62" s="2">
        <v>73.5</v>
      </c>
      <c r="C62" s="2">
        <v>261.2</v>
      </c>
      <c r="D62" s="2">
        <v>2.2999999999999998</v>
      </c>
      <c r="E62" s="5">
        <f t="shared" si="0"/>
        <v>0.83290912293510388</v>
      </c>
      <c r="F62" s="5">
        <f t="shared" si="1"/>
        <v>2.9299452368327916</v>
      </c>
      <c r="G62" s="5">
        <f t="shared" si="2"/>
        <v>-0.6299452368327918</v>
      </c>
    </row>
    <row r="63" spans="1:12" x14ac:dyDescent="0.3">
      <c r="A63" s="2">
        <v>67.599999999999994</v>
      </c>
      <c r="B63" s="2">
        <v>65.099999999999994</v>
      </c>
      <c r="C63" s="2">
        <v>262.2</v>
      </c>
      <c r="D63" s="2">
        <v>3.9</v>
      </c>
      <c r="E63" s="5">
        <f t="shared" si="0"/>
        <v>1.3609765531356006</v>
      </c>
      <c r="F63" s="5">
        <f t="shared" si="1"/>
        <v>4.0812754183702653</v>
      </c>
      <c r="G63" s="5">
        <f t="shared" si="2"/>
        <v>-0.1812754183702654</v>
      </c>
    </row>
    <row r="64" spans="1:12" x14ac:dyDescent="0.3">
      <c r="A64" s="2">
        <v>99.2</v>
      </c>
      <c r="B64" s="2">
        <v>88.5</v>
      </c>
      <c r="C64" s="2">
        <v>310.7</v>
      </c>
      <c r="D64" s="2">
        <v>1.6</v>
      </c>
      <c r="E64" s="5">
        <f t="shared" si="0"/>
        <v>0.47000362924573563</v>
      </c>
      <c r="F64" s="5">
        <f t="shared" si="1"/>
        <v>1.5052751065740464</v>
      </c>
      <c r="G64" s="5">
        <f t="shared" si="2"/>
        <v>9.4724893425953693E-2</v>
      </c>
    </row>
    <row r="65" spans="1:12" x14ac:dyDescent="0.3">
      <c r="A65" s="2">
        <v>39.299999999999997</v>
      </c>
      <c r="B65" s="2">
        <v>34.5</v>
      </c>
      <c r="C65" s="2">
        <v>186.7</v>
      </c>
      <c r="D65" s="2">
        <v>9.6999999999999993</v>
      </c>
      <c r="E65" s="5">
        <f t="shared" si="0"/>
        <v>2.2721258855093369</v>
      </c>
      <c r="F65" s="5">
        <f t="shared" si="1"/>
        <v>9.9710013007763898</v>
      </c>
      <c r="G65" s="5">
        <f t="shared" si="2"/>
        <v>-0.27100130077639051</v>
      </c>
    </row>
    <row r="66" spans="1:12" x14ac:dyDescent="0.3">
      <c r="A66" s="2">
        <v>54.7</v>
      </c>
      <c r="B66" s="2">
        <v>54.6</v>
      </c>
      <c r="C66" s="2">
        <v>189.7</v>
      </c>
      <c r="D66" s="2">
        <v>6.5</v>
      </c>
      <c r="E66" s="5">
        <f t="shared" si="0"/>
        <v>1.8718021769015913</v>
      </c>
      <c r="F66" s="5">
        <f t="shared" si="1"/>
        <v>6.1324222741981416</v>
      </c>
      <c r="G66" s="5">
        <f t="shared" si="2"/>
        <v>0.36757772580185843</v>
      </c>
    </row>
    <row r="67" spans="1:12" x14ac:dyDescent="0.3">
      <c r="A67" s="2">
        <v>108.3</v>
      </c>
      <c r="B67" s="2">
        <v>88.9</v>
      </c>
      <c r="C67" s="2">
        <v>348.8</v>
      </c>
      <c r="D67" s="2">
        <v>1.4</v>
      </c>
      <c r="E67" s="5">
        <f t="shared" si="0"/>
        <v>0.33647223662121289</v>
      </c>
      <c r="F67" s="5">
        <f t="shared" si="1"/>
        <v>1.1294603754051993</v>
      </c>
      <c r="G67" s="5">
        <f t="shared" si="2"/>
        <v>0.27053962459480063</v>
      </c>
    </row>
    <row r="68" spans="1:12" x14ac:dyDescent="0.3">
      <c r="A68" s="2">
        <v>46.6</v>
      </c>
      <c r="B68" s="2">
        <v>50.3</v>
      </c>
      <c r="C68" s="2">
        <v>203.8</v>
      </c>
      <c r="D68" s="2">
        <v>9.6999999999999993</v>
      </c>
      <c r="E68" s="5">
        <f t="shared" si="0"/>
        <v>2.2721258855093369</v>
      </c>
      <c r="F68" s="5">
        <f t="shared" si="1"/>
        <v>7.9189701168232851</v>
      </c>
      <c r="G68" s="5">
        <f t="shared" si="2"/>
        <v>1.7810298831767142</v>
      </c>
    </row>
    <row r="73" spans="1:12" x14ac:dyDescent="0.3">
      <c r="H73" t="s">
        <v>25</v>
      </c>
      <c r="I73" t="s">
        <v>26</v>
      </c>
    </row>
    <row r="74" spans="1:12" x14ac:dyDescent="0.3">
      <c r="I74" t="s">
        <v>36</v>
      </c>
    </row>
    <row r="76" spans="1:12" x14ac:dyDescent="0.3">
      <c r="I76" t="s">
        <v>0</v>
      </c>
      <c r="J76">
        <v>130</v>
      </c>
      <c r="K76" t="s">
        <v>27</v>
      </c>
    </row>
    <row r="77" spans="1:12" x14ac:dyDescent="0.3">
      <c r="I77" t="s">
        <v>35</v>
      </c>
      <c r="J77">
        <f>J48*EXP(J47*J76)</f>
        <v>0.5693803021872792</v>
      </c>
      <c r="K77" t="s">
        <v>27</v>
      </c>
      <c r="L77" t="s">
        <v>40</v>
      </c>
    </row>
    <row r="79" spans="1:12" x14ac:dyDescent="0.3">
      <c r="I79" t="s">
        <v>37</v>
      </c>
    </row>
    <row r="80" spans="1:12" x14ac:dyDescent="0.3">
      <c r="I80" t="s">
        <v>38</v>
      </c>
      <c r="J80">
        <f>MIN(ingresos)</f>
        <v>30.3</v>
      </c>
      <c r="K80" t="s">
        <v>27</v>
      </c>
    </row>
    <row r="81" spans="9:11" x14ac:dyDescent="0.3">
      <c r="I81" t="s">
        <v>39</v>
      </c>
      <c r="J81">
        <f>MAX(ingresos)</f>
        <v>108.5</v>
      </c>
      <c r="K81" t="s">
        <v>27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Datos</vt:lpstr>
      <vt:lpstr>Cuestionario13</vt:lpstr>
      <vt:lpstr>gastos</vt:lpstr>
      <vt:lpstr>importe</vt:lpstr>
      <vt:lpstr>ingresos</vt:lpstr>
      <vt:lpstr>subvencion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2022-04-27T10:53:42Z</dcterms:modified>
</cp:coreProperties>
</file>