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6C160AAF-79BE-474B-9347-D94B7FC86F65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swers test 10" sheetId="5" r:id="rId1"/>
  </sheets>
  <definedNames>
    <definedName name="Expenses">'Answers test 10'!$C$29:$C$78</definedName>
    <definedName name="Income">'Answers test 10'!$B$29:$B$78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0" i="5" l="1"/>
  <c r="L65" i="5"/>
  <c r="L60" i="5"/>
  <c r="L5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29" i="5"/>
  <c r="L54" i="5"/>
  <c r="L53" i="5"/>
  <c r="L52" i="5"/>
  <c r="L48" i="5"/>
  <c r="G31" i="5" l="1"/>
  <c r="H31" i="5" s="1"/>
  <c r="M99" i="5"/>
  <c r="G77" i="5"/>
  <c r="H77" i="5" s="1"/>
  <c r="G69" i="5"/>
  <c r="H69" i="5" s="1"/>
  <c r="G61" i="5"/>
  <c r="H61" i="5" s="1"/>
  <c r="G53" i="5"/>
  <c r="H53" i="5" s="1"/>
  <c r="G45" i="5"/>
  <c r="H45" i="5" s="1"/>
  <c r="G37" i="5"/>
  <c r="H37" i="5" s="1"/>
  <c r="G62" i="5"/>
  <c r="H62" i="5" s="1"/>
  <c r="G30" i="5"/>
  <c r="H30" i="5" s="1"/>
  <c r="G44" i="5"/>
  <c r="H44" i="5" s="1"/>
  <c r="G78" i="5"/>
  <c r="H78" i="5" s="1"/>
  <c r="G70" i="5"/>
  <c r="H70" i="5" s="1"/>
  <c r="G54" i="5"/>
  <c r="H54" i="5" s="1"/>
  <c r="G46" i="5"/>
  <c r="H46" i="5" s="1"/>
  <c r="G38" i="5"/>
  <c r="H38" i="5" s="1"/>
  <c r="G76" i="5"/>
  <c r="H76" i="5" s="1"/>
  <c r="G60" i="5"/>
  <c r="H60" i="5" s="1"/>
  <c r="G75" i="5"/>
  <c r="H75" i="5" s="1"/>
  <c r="G67" i="5"/>
  <c r="H67" i="5" s="1"/>
  <c r="G59" i="5"/>
  <c r="H59" i="5" s="1"/>
  <c r="G51" i="5"/>
  <c r="H51" i="5" s="1"/>
  <c r="G43" i="5"/>
  <c r="H43" i="5" s="1"/>
  <c r="G35" i="5"/>
  <c r="H35" i="5" s="1"/>
  <c r="G68" i="5"/>
  <c r="H68" i="5" s="1"/>
  <c r="G52" i="5"/>
  <c r="H52" i="5" s="1"/>
  <c r="G36" i="5"/>
  <c r="H36" i="5" s="1"/>
  <c r="G74" i="5"/>
  <c r="H74" i="5" s="1"/>
  <c r="G66" i="5"/>
  <c r="H66" i="5" s="1"/>
  <c r="G58" i="5"/>
  <c r="H58" i="5" s="1"/>
  <c r="G50" i="5"/>
  <c r="H50" i="5" s="1"/>
  <c r="G42" i="5"/>
  <c r="H42" i="5" s="1"/>
  <c r="G34" i="5"/>
  <c r="H34" i="5" s="1"/>
  <c r="G73" i="5"/>
  <c r="H73" i="5" s="1"/>
  <c r="G65" i="5"/>
  <c r="H65" i="5" s="1"/>
  <c r="G57" i="5"/>
  <c r="H57" i="5" s="1"/>
  <c r="G49" i="5"/>
  <c r="H49" i="5" s="1"/>
  <c r="G41" i="5"/>
  <c r="H41" i="5" s="1"/>
  <c r="G33" i="5"/>
  <c r="H33" i="5" s="1"/>
  <c r="G72" i="5"/>
  <c r="H72" i="5" s="1"/>
  <c r="G64" i="5"/>
  <c r="H64" i="5" s="1"/>
  <c r="G56" i="5"/>
  <c r="H56" i="5" s="1"/>
  <c r="G48" i="5"/>
  <c r="H48" i="5" s="1"/>
  <c r="G40" i="5"/>
  <c r="H40" i="5" s="1"/>
  <c r="G32" i="5"/>
  <c r="H32" i="5" s="1"/>
  <c r="G29" i="5"/>
  <c r="H29" i="5" s="1"/>
  <c r="G71" i="5"/>
  <c r="H71" i="5" s="1"/>
  <c r="G63" i="5"/>
  <c r="H63" i="5" s="1"/>
  <c r="G55" i="5"/>
  <c r="H55" i="5" s="1"/>
  <c r="G47" i="5"/>
  <c r="H47" i="5" s="1"/>
  <c r="G39" i="5"/>
  <c r="H39" i="5" s="1"/>
  <c r="L103" i="5"/>
  <c r="L102" i="5"/>
  <c r="L67" i="5" l="1"/>
  <c r="L68" i="5" s="1"/>
  <c r="L71" i="5" s="1"/>
</calcChain>
</file>

<file path=xl/sharedStrings.xml><?xml version="1.0" encoding="utf-8"?>
<sst xmlns="http://schemas.openxmlformats.org/spreadsheetml/2006/main" count="55" uniqueCount="47">
  <si>
    <t>a</t>
  </si>
  <si>
    <t>b</t>
  </si>
  <si>
    <t>R2</t>
  </si>
  <si>
    <t>Y=a+bX</t>
  </si>
  <si>
    <t>y^</t>
  </si>
  <si>
    <t>ei</t>
  </si>
  <si>
    <t>Min</t>
  </si>
  <si>
    <t>Max</t>
  </si>
  <si>
    <t>Income</t>
  </si>
  <si>
    <t>Id</t>
  </si>
  <si>
    <t>Expenses</t>
  </si>
  <si>
    <t>Purchase price</t>
  </si>
  <si>
    <t>Y</t>
  </si>
  <si>
    <t>X</t>
  </si>
  <si>
    <t>1)</t>
  </si>
  <si>
    <t>2)</t>
  </si>
  <si>
    <t>3)</t>
  </si>
  <si>
    <t>4)</t>
  </si>
  <si>
    <t>5)</t>
  </si>
  <si>
    <t>6)</t>
  </si>
  <si>
    <t>7)</t>
  </si>
  <si>
    <t>th€</t>
  </si>
  <si>
    <t>Income values are between</t>
  </si>
  <si>
    <t>8)</t>
  </si>
  <si>
    <t>There is a direct non-linear relationship between the variables</t>
  </si>
  <si>
    <t>X' = Ln(X)</t>
  </si>
  <si>
    <t>Y= a +bLn(X)</t>
  </si>
  <si>
    <t>Y=-153.45+51.92Ln(X)</t>
  </si>
  <si>
    <t>Y=8.63+0.79X</t>
  </si>
  <si>
    <t>N</t>
  </si>
  <si>
    <t>SumSqRes</t>
  </si>
  <si>
    <t>Residual variance</t>
  </si>
  <si>
    <t>Var Y</t>
  </si>
  <si>
    <t>R^2</t>
  </si>
  <si>
    <t xml:space="preserve">Income explains 97.95% of the variability of expenses. </t>
  </si>
  <si>
    <t>9)</t>
  </si>
  <si>
    <t>The logarithmic fit presents the highest value of R2 and the associated residuals plot indicates that this fit is good</t>
  </si>
  <si>
    <t>We use the logarithmic regression model</t>
  </si>
  <si>
    <t>Estimated expenses</t>
  </si>
  <si>
    <t>th€2</t>
  </si>
  <si>
    <t>The logarithmic fit is very good.</t>
  </si>
  <si>
    <t>No clear pattern is observed. The fit can be considered good</t>
  </si>
  <si>
    <t>Expenses are estimated to be 80,191 €. The estimation is reliable because the fit is good and it is an interpolation.</t>
  </si>
  <si>
    <t>This is the correlation coefficient.</t>
  </si>
  <si>
    <t>r</t>
  </si>
  <si>
    <t>It indicates that the relationship is direct and very strong.</t>
  </si>
  <si>
    <t>Subsidy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</si>
</sst>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0" fillId="3" borderId="1" xfId="0" applyFill="1" applyBorder="1"/>
    <xf numFmtId="164" fontId="0" fillId="0" borderId="0" xfId="0" applyNumberFormat="1"/>
    <xf numFmtId="2" fontId="0" fillId="0" borderId="0" xfId="0" applyNumberFormat="1"/>
    <xf numFmtId="0" fontId="0" fillId="4" borderId="1" xfId="0" applyFill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2" fillId="0" borderId="0" xfId="0" applyFont="1"/>
    <xf numFmtId="0" fontId="4" fillId="0" borderId="0" xfId="0" applyFont="1"/>
    <xf numFmtId="10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'Answers test 10'!$G$29:$G$78</c:f>
              <c:numCache>
                <c:formatCode>General</c:formatCode>
                <c:ptCount val="50"/>
                <c:pt idx="0">
                  <c:v>64.400848438187211</c:v>
                </c:pt>
                <c:pt idx="1">
                  <c:v>52.892800026986237</c:v>
                </c:pt>
                <c:pt idx="2">
                  <c:v>80.593436117156585</c:v>
                </c:pt>
                <c:pt idx="3">
                  <c:v>89.897587290943505</c:v>
                </c:pt>
                <c:pt idx="4">
                  <c:v>23.665031745114902</c:v>
                </c:pt>
                <c:pt idx="5">
                  <c:v>62.570438110358111</c:v>
                </c:pt>
                <c:pt idx="6">
                  <c:v>68.097697427875318</c:v>
                </c:pt>
                <c:pt idx="7">
                  <c:v>28.097134310187784</c:v>
                </c:pt>
                <c:pt idx="8">
                  <c:v>63.929535961119541</c:v>
                </c:pt>
                <c:pt idx="9">
                  <c:v>77.406278179181385</c:v>
                </c:pt>
                <c:pt idx="10">
                  <c:v>89.416819337190617</c:v>
                </c:pt>
                <c:pt idx="11">
                  <c:v>70.516446121044282</c:v>
                </c:pt>
                <c:pt idx="12">
                  <c:v>70.377243442384582</c:v>
                </c:pt>
                <c:pt idx="13">
                  <c:v>84.240562037615234</c:v>
                </c:pt>
                <c:pt idx="14">
                  <c:v>71.820584463307597</c:v>
                </c:pt>
                <c:pt idx="15">
                  <c:v>82.449015006034756</c:v>
                </c:pt>
                <c:pt idx="16">
                  <c:v>88.145581856976889</c:v>
                </c:pt>
                <c:pt idx="17">
                  <c:v>84.400405882808428</c:v>
                </c:pt>
                <c:pt idx="18">
                  <c:v>85.139905618424876</c:v>
                </c:pt>
                <c:pt idx="19">
                  <c:v>27.622952310997221</c:v>
                </c:pt>
                <c:pt idx="20">
                  <c:v>43.504216991564874</c:v>
                </c:pt>
                <c:pt idx="21">
                  <c:v>55.74118698532709</c:v>
                </c:pt>
                <c:pt idx="22">
                  <c:v>72.560905817046262</c:v>
                </c:pt>
                <c:pt idx="23">
                  <c:v>54.431359054358296</c:v>
                </c:pt>
                <c:pt idx="24">
                  <c:v>89.028973888348162</c:v>
                </c:pt>
                <c:pt idx="25">
                  <c:v>69.675576439473417</c:v>
                </c:pt>
                <c:pt idx="26">
                  <c:v>53.475115304721299</c:v>
                </c:pt>
                <c:pt idx="27">
                  <c:v>64.400848438187211</c:v>
                </c:pt>
                <c:pt idx="28">
                  <c:v>84.718624864809215</c:v>
                </c:pt>
                <c:pt idx="29">
                  <c:v>57.467555619129598</c:v>
                </c:pt>
                <c:pt idx="30">
                  <c:v>33.756189731764835</c:v>
                </c:pt>
                <c:pt idx="31">
                  <c:v>42.08159189004914</c:v>
                </c:pt>
                <c:pt idx="32">
                  <c:v>63.054192243537727</c:v>
                </c:pt>
                <c:pt idx="33">
                  <c:v>73.945589690684301</c:v>
                </c:pt>
                <c:pt idx="34">
                  <c:v>86.07547269637152</c:v>
                </c:pt>
                <c:pt idx="35">
                  <c:v>58.703865646011934</c:v>
                </c:pt>
                <c:pt idx="36">
                  <c:v>87.297236549173505</c:v>
                </c:pt>
                <c:pt idx="37">
                  <c:v>24.006628819587945</c:v>
                </c:pt>
                <c:pt idx="38">
                  <c:v>85.453638101885247</c:v>
                </c:pt>
                <c:pt idx="39">
                  <c:v>73.422435964748871</c:v>
                </c:pt>
                <c:pt idx="40">
                  <c:v>45.22937794122808</c:v>
                </c:pt>
                <c:pt idx="41">
                  <c:v>66.017545280215899</c:v>
                </c:pt>
                <c:pt idx="42">
                  <c:v>87.146079039097231</c:v>
                </c:pt>
                <c:pt idx="43">
                  <c:v>72.82751779200629</c:v>
                </c:pt>
                <c:pt idx="44">
                  <c:v>65.330829741501987</c:v>
                </c:pt>
                <c:pt idx="45">
                  <c:v>85.244693884143544</c:v>
                </c:pt>
                <c:pt idx="46">
                  <c:v>37.168887419030256</c:v>
                </c:pt>
                <c:pt idx="47">
                  <c:v>54.336523287280784</c:v>
                </c:pt>
                <c:pt idx="48">
                  <c:v>89.801789167752759</c:v>
                </c:pt>
                <c:pt idx="49">
                  <c:v>46.015248027066463</c:v>
                </c:pt>
              </c:numCache>
            </c:numRef>
          </c:xVal>
          <c:yVal>
            <c:numRef>
              <c:f>'Answers test 10'!$H$29:$H$78</c:f>
              <c:numCache>
                <c:formatCode>General</c:formatCode>
                <c:ptCount val="50"/>
                <c:pt idx="0">
                  <c:v>3.3991515618127863</c:v>
                </c:pt>
                <c:pt idx="1">
                  <c:v>4.1071999730137634</c:v>
                </c:pt>
                <c:pt idx="2">
                  <c:v>-1.5934361171565854</c:v>
                </c:pt>
                <c:pt idx="3">
                  <c:v>1.4024127090564917</c:v>
                </c:pt>
                <c:pt idx="4">
                  <c:v>1.4349682548850993</c:v>
                </c:pt>
                <c:pt idx="5">
                  <c:v>0.22956188964188584</c:v>
                </c:pt>
                <c:pt idx="6">
                  <c:v>3.1023025721246853</c:v>
                </c:pt>
                <c:pt idx="7">
                  <c:v>-2.3971343101877842</c:v>
                </c:pt>
                <c:pt idx="8">
                  <c:v>0.770464038880462</c:v>
                </c:pt>
                <c:pt idx="9">
                  <c:v>0.59372182081861524</c:v>
                </c:pt>
                <c:pt idx="10">
                  <c:v>0.58318066280938297</c:v>
                </c:pt>
                <c:pt idx="11">
                  <c:v>-3.6164461210442767</c:v>
                </c:pt>
                <c:pt idx="12">
                  <c:v>-4.277243442384588</c:v>
                </c:pt>
                <c:pt idx="13">
                  <c:v>-5.1405620376152399</c:v>
                </c:pt>
                <c:pt idx="14">
                  <c:v>-4.3205844633075969</c:v>
                </c:pt>
                <c:pt idx="15">
                  <c:v>1.8509849939652412</c:v>
                </c:pt>
                <c:pt idx="16">
                  <c:v>0.25441814302311627</c:v>
                </c:pt>
                <c:pt idx="17">
                  <c:v>-0.70040588280842542</c:v>
                </c:pt>
                <c:pt idx="18">
                  <c:v>4.4600943815751179</c:v>
                </c:pt>
                <c:pt idx="19">
                  <c:v>-2.222952310997222</c:v>
                </c:pt>
                <c:pt idx="20">
                  <c:v>-2.8042169915648714</c:v>
                </c:pt>
                <c:pt idx="21">
                  <c:v>3.9588130146729128</c:v>
                </c:pt>
                <c:pt idx="22">
                  <c:v>-1.3609058170462589</c:v>
                </c:pt>
                <c:pt idx="23">
                  <c:v>1.5686409456417039</c:v>
                </c:pt>
                <c:pt idx="24">
                  <c:v>0.67102611165184101</c:v>
                </c:pt>
                <c:pt idx="25">
                  <c:v>2.5244235605265857</c:v>
                </c:pt>
                <c:pt idx="26">
                  <c:v>-4.0751153047213009</c:v>
                </c:pt>
                <c:pt idx="27">
                  <c:v>-1.8008484381872094</c:v>
                </c:pt>
                <c:pt idx="28">
                  <c:v>1.1813751351907911</c:v>
                </c:pt>
                <c:pt idx="29">
                  <c:v>-1.167555619129601</c:v>
                </c:pt>
                <c:pt idx="30">
                  <c:v>-2.0561897317648352</c:v>
                </c:pt>
                <c:pt idx="31">
                  <c:v>5.7184081099508575</c:v>
                </c:pt>
                <c:pt idx="32">
                  <c:v>2.9458077564622727</c:v>
                </c:pt>
                <c:pt idx="33">
                  <c:v>-1.6455896906843037</c:v>
                </c:pt>
                <c:pt idx="34">
                  <c:v>-0.1754726963715143</c:v>
                </c:pt>
                <c:pt idx="35">
                  <c:v>-4.3038656460119356</c:v>
                </c:pt>
                <c:pt idx="36">
                  <c:v>-1.2972365491735047</c:v>
                </c:pt>
                <c:pt idx="37">
                  <c:v>-1.2066288195879444</c:v>
                </c:pt>
                <c:pt idx="38">
                  <c:v>-1.7536381018852438</c:v>
                </c:pt>
                <c:pt idx="39">
                  <c:v>2.5775640352511289</c:v>
                </c:pt>
                <c:pt idx="40">
                  <c:v>5.2706220587719201</c:v>
                </c:pt>
                <c:pt idx="41">
                  <c:v>-4.4175452802158972</c:v>
                </c:pt>
                <c:pt idx="42">
                  <c:v>-0.94607903909722779</c:v>
                </c:pt>
                <c:pt idx="43">
                  <c:v>0.67248220799370984</c:v>
                </c:pt>
                <c:pt idx="44">
                  <c:v>-0.2308297415019922</c:v>
                </c:pt>
                <c:pt idx="45">
                  <c:v>3.255306115856456</c:v>
                </c:pt>
                <c:pt idx="46">
                  <c:v>-2.6688874190302556</c:v>
                </c:pt>
                <c:pt idx="47">
                  <c:v>0.26347671271921769</c:v>
                </c:pt>
                <c:pt idx="48">
                  <c:v>-0.90178916775275297</c:v>
                </c:pt>
                <c:pt idx="49">
                  <c:v>4.2847519729335346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85-40D0-A08A-96FC01491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062431"/>
        <c:axId val="241069087"/>
      </c:scatterChart>
      <c:valAx>
        <c:axId val="241062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1069087"/>
        <c:crosses val="autoZero"/>
        <c:crossBetween val="midCat"/>
      </c:valAx>
      <c:valAx>
        <c:axId val="241069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10624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5.4069076023685412E-3"/>
                  <c:y val="0.30837270341207351"/>
                </c:manualLayout>
              </c:layout>
              <c:numFmt formatCode="General" sourceLinked="0"/>
              <c:spPr>
                <a:noFill/>
                <a:ln>
                  <a:solidFill>
                    <a:schemeClr val="accent1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'Answers test 10'!$B$29:$B$78</c:f>
              <c:numCache>
                <c:formatCode>General</c:formatCode>
                <c:ptCount val="50"/>
                <c:pt idx="0">
                  <c:v>66.400000000000006</c:v>
                </c:pt>
                <c:pt idx="1">
                  <c:v>53.2</c:v>
                </c:pt>
                <c:pt idx="2">
                  <c:v>90.7</c:v>
                </c:pt>
                <c:pt idx="3">
                  <c:v>108.5</c:v>
                </c:pt>
                <c:pt idx="4">
                  <c:v>30.3</c:v>
                </c:pt>
                <c:pt idx="5">
                  <c:v>64.099999999999994</c:v>
                </c:pt>
                <c:pt idx="6">
                  <c:v>71.3</c:v>
                </c:pt>
                <c:pt idx="7">
                  <c:v>33</c:v>
                </c:pt>
                <c:pt idx="8">
                  <c:v>65.8</c:v>
                </c:pt>
                <c:pt idx="9">
                  <c:v>85.3</c:v>
                </c:pt>
                <c:pt idx="10">
                  <c:v>107.5</c:v>
                </c:pt>
                <c:pt idx="11">
                  <c:v>74.7</c:v>
                </c:pt>
                <c:pt idx="12">
                  <c:v>74.5</c:v>
                </c:pt>
                <c:pt idx="13">
                  <c:v>97.3</c:v>
                </c:pt>
                <c:pt idx="14">
                  <c:v>76.599999999999994</c:v>
                </c:pt>
                <c:pt idx="15">
                  <c:v>94</c:v>
                </c:pt>
                <c:pt idx="16">
                  <c:v>104.9</c:v>
                </c:pt>
                <c:pt idx="17">
                  <c:v>97.6</c:v>
                </c:pt>
                <c:pt idx="18">
                  <c:v>99</c:v>
                </c:pt>
                <c:pt idx="19">
                  <c:v>32.700000000000003</c:v>
                </c:pt>
                <c:pt idx="20">
                  <c:v>44.4</c:v>
                </c:pt>
                <c:pt idx="21">
                  <c:v>56.2</c:v>
                </c:pt>
                <c:pt idx="22">
                  <c:v>77.7</c:v>
                </c:pt>
                <c:pt idx="23">
                  <c:v>54.8</c:v>
                </c:pt>
                <c:pt idx="24">
                  <c:v>106.7</c:v>
                </c:pt>
                <c:pt idx="25">
                  <c:v>73.5</c:v>
                </c:pt>
                <c:pt idx="26">
                  <c:v>53.8</c:v>
                </c:pt>
                <c:pt idx="27">
                  <c:v>66.400000000000006</c:v>
                </c:pt>
                <c:pt idx="28">
                  <c:v>98.2</c:v>
                </c:pt>
                <c:pt idx="29">
                  <c:v>58.1</c:v>
                </c:pt>
                <c:pt idx="30">
                  <c:v>36.799999999999997</c:v>
                </c:pt>
                <c:pt idx="31">
                  <c:v>43.2</c:v>
                </c:pt>
                <c:pt idx="32">
                  <c:v>64.7</c:v>
                </c:pt>
                <c:pt idx="33">
                  <c:v>79.8</c:v>
                </c:pt>
                <c:pt idx="34">
                  <c:v>100.8</c:v>
                </c:pt>
                <c:pt idx="35">
                  <c:v>59.5</c:v>
                </c:pt>
                <c:pt idx="36">
                  <c:v>103.2</c:v>
                </c:pt>
                <c:pt idx="37">
                  <c:v>30.5</c:v>
                </c:pt>
                <c:pt idx="38">
                  <c:v>99.6</c:v>
                </c:pt>
                <c:pt idx="39">
                  <c:v>79</c:v>
                </c:pt>
                <c:pt idx="40">
                  <c:v>45.9</c:v>
                </c:pt>
                <c:pt idx="41">
                  <c:v>68.5</c:v>
                </c:pt>
                <c:pt idx="42">
                  <c:v>102.9</c:v>
                </c:pt>
                <c:pt idx="43">
                  <c:v>78.099999999999994</c:v>
                </c:pt>
                <c:pt idx="44">
                  <c:v>67.599999999999994</c:v>
                </c:pt>
                <c:pt idx="45">
                  <c:v>99.2</c:v>
                </c:pt>
                <c:pt idx="46">
                  <c:v>39.299999999999997</c:v>
                </c:pt>
                <c:pt idx="47">
                  <c:v>54.7</c:v>
                </c:pt>
                <c:pt idx="48">
                  <c:v>108.3</c:v>
                </c:pt>
                <c:pt idx="49">
                  <c:v>46.6</c:v>
                </c:pt>
              </c:numCache>
            </c:numRef>
          </c:xVal>
          <c:yVal>
            <c:numRef>
              <c:f>'Answers test 10'!$C$29:$C$78</c:f>
              <c:numCache>
                <c:formatCode>General</c:formatCode>
                <c:ptCount val="50"/>
                <c:pt idx="0">
                  <c:v>67.8</c:v>
                </c:pt>
                <c:pt idx="1">
                  <c:v>57</c:v>
                </c:pt>
                <c:pt idx="2">
                  <c:v>79</c:v>
                </c:pt>
                <c:pt idx="3">
                  <c:v>91.3</c:v>
                </c:pt>
                <c:pt idx="4">
                  <c:v>25.1</c:v>
                </c:pt>
                <c:pt idx="5">
                  <c:v>62.8</c:v>
                </c:pt>
                <c:pt idx="6">
                  <c:v>71.2</c:v>
                </c:pt>
                <c:pt idx="7">
                  <c:v>25.7</c:v>
                </c:pt>
                <c:pt idx="8">
                  <c:v>64.7</c:v>
                </c:pt>
                <c:pt idx="9">
                  <c:v>78</c:v>
                </c:pt>
                <c:pt idx="10">
                  <c:v>90</c:v>
                </c:pt>
                <c:pt idx="11">
                  <c:v>66.900000000000006</c:v>
                </c:pt>
                <c:pt idx="12">
                  <c:v>66.099999999999994</c:v>
                </c:pt>
                <c:pt idx="13">
                  <c:v>79.099999999999994</c:v>
                </c:pt>
                <c:pt idx="14">
                  <c:v>67.5</c:v>
                </c:pt>
                <c:pt idx="15">
                  <c:v>84.3</c:v>
                </c:pt>
                <c:pt idx="16">
                  <c:v>88.4</c:v>
                </c:pt>
                <c:pt idx="17">
                  <c:v>83.7</c:v>
                </c:pt>
                <c:pt idx="18">
                  <c:v>89.6</c:v>
                </c:pt>
                <c:pt idx="19">
                  <c:v>25.4</c:v>
                </c:pt>
                <c:pt idx="20">
                  <c:v>40.700000000000003</c:v>
                </c:pt>
                <c:pt idx="21">
                  <c:v>59.7</c:v>
                </c:pt>
                <c:pt idx="22">
                  <c:v>71.2</c:v>
                </c:pt>
                <c:pt idx="23">
                  <c:v>56</c:v>
                </c:pt>
                <c:pt idx="24">
                  <c:v>89.7</c:v>
                </c:pt>
                <c:pt idx="25">
                  <c:v>72.2</c:v>
                </c:pt>
                <c:pt idx="26">
                  <c:v>49.4</c:v>
                </c:pt>
                <c:pt idx="27">
                  <c:v>62.6</c:v>
                </c:pt>
                <c:pt idx="28">
                  <c:v>85.9</c:v>
                </c:pt>
                <c:pt idx="29">
                  <c:v>56.3</c:v>
                </c:pt>
                <c:pt idx="30">
                  <c:v>31.7</c:v>
                </c:pt>
                <c:pt idx="31">
                  <c:v>47.8</c:v>
                </c:pt>
                <c:pt idx="32">
                  <c:v>66</c:v>
                </c:pt>
                <c:pt idx="33">
                  <c:v>72.3</c:v>
                </c:pt>
                <c:pt idx="34">
                  <c:v>85.9</c:v>
                </c:pt>
                <c:pt idx="35">
                  <c:v>54.4</c:v>
                </c:pt>
                <c:pt idx="36">
                  <c:v>86</c:v>
                </c:pt>
                <c:pt idx="37">
                  <c:v>22.8</c:v>
                </c:pt>
                <c:pt idx="38">
                  <c:v>83.7</c:v>
                </c:pt>
                <c:pt idx="39">
                  <c:v>76</c:v>
                </c:pt>
                <c:pt idx="40">
                  <c:v>50.5</c:v>
                </c:pt>
                <c:pt idx="41">
                  <c:v>61.6</c:v>
                </c:pt>
                <c:pt idx="42">
                  <c:v>86.2</c:v>
                </c:pt>
                <c:pt idx="43">
                  <c:v>73.5</c:v>
                </c:pt>
                <c:pt idx="44">
                  <c:v>65.099999999999994</c:v>
                </c:pt>
                <c:pt idx="45">
                  <c:v>88.5</c:v>
                </c:pt>
                <c:pt idx="46">
                  <c:v>34.5</c:v>
                </c:pt>
                <c:pt idx="47">
                  <c:v>54.6</c:v>
                </c:pt>
                <c:pt idx="48">
                  <c:v>88.9</c:v>
                </c:pt>
                <c:pt idx="49">
                  <c:v>50.3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72-478A-B624-4C27E191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679519"/>
        <c:axId val="229679935"/>
      </c:scatterChart>
      <c:valAx>
        <c:axId val="229679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9679935"/>
        <c:crosses val="autoZero"/>
        <c:crossBetween val="midCat"/>
      </c:valAx>
      <c:valAx>
        <c:axId val="22967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96795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76</xdr:row>
      <xdr:rowOff>14287</xdr:rowOff>
    </xdr:from>
    <xdr:to>
      <xdr:col>15</xdr:col>
      <xdr:colOff>752475</xdr:colOff>
      <xdr:row>90</xdr:row>
      <xdr:rowOff>90487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628650</xdr:colOff>
      <xdr:row>26</xdr:row>
      <xdr:rowOff>76200</xdr:rowOff>
    </xdr:from>
    <xdr:to>
      <xdr:col>17</xdr:col>
      <xdr:colOff>276225</xdr:colOff>
      <xdr:row>43</xdr:row>
      <xdr:rowOff>0</xdr:rowOff>
    </xdr:to>
    <xdr:graphicFrame macro="">
      <xdr:nvGraphicFramePr>
        <xdr:cNvPr id="6" name="Gráfico 2">
          <a:extLst>
            <a:ext uri="{FF2B5EF4-FFF2-40B4-BE49-F238E27FC236}">
              <a16:creationId xmlns:a16="http://schemas.microsoft.com/office/drawing/2014/main" id="{E5994035-2F69-47A5-B902-DA0753FA7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476250</xdr:colOff>
      <xdr:row>0</xdr:row>
      <xdr:rowOff>180975</xdr:rowOff>
    </xdr:from>
    <xdr:ext cx="7972425" cy="4695825"/>
    <xdr:sp macro="" textlink="">
      <xdr:nvSpPr>
        <xdr:cNvPr id="7" name="CuadroTexto 1">
          <a:extLst>
            <a:ext uri="{FF2B5EF4-FFF2-40B4-BE49-F238E27FC236}">
              <a16:creationId xmlns:a16="http://schemas.microsoft.com/office/drawing/2014/main" id="{D5B42137-5590-4114-A756-8F868212C575}"/>
            </a:ext>
          </a:extLst>
        </xdr:cNvPr>
        <xdr:cNvSpPr txBox="1"/>
      </xdr:nvSpPr>
      <xdr:spPr>
        <a:xfrm>
          <a:off x="476250" y="180975"/>
          <a:ext cx="7972425" cy="469582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</a:rPr>
            <a:t>A study has been carried out in a group of families that applied for a municipal subsidy for the purchase of a home. Information has been collected on annual family </a:t>
          </a:r>
          <a:r>
            <a:rPr lang="es-ES" sz="1400" b="1">
              <a:solidFill>
                <a:schemeClr val="accent1">
                  <a:lumMod val="50000"/>
                </a:schemeClr>
              </a:solidFill>
              <a:latin typeface="+mn-lt"/>
            </a:rPr>
            <a:t>income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</a:rPr>
            <a:t>, annual family </a:t>
          </a:r>
          <a:r>
            <a:rPr lang="es-ES" sz="1400" b="1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expenses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, the </a:t>
          </a:r>
          <a:r>
            <a:rPr lang="es-ES" sz="1400" b="1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purchase price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 of the house, the amount of the </a:t>
          </a:r>
          <a:r>
            <a:rPr lang="es-ES" sz="1400" b="1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subsidy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 received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</a:rPr>
            <a:t>. All amounts are measured in thousands of euros.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</a:rPr>
            <a:t>We are going to analyse the relationship between </a:t>
          </a:r>
          <a:r>
            <a:rPr lang="es-ES" sz="1400" b="1">
              <a:solidFill>
                <a:schemeClr val="accent1">
                  <a:lumMod val="50000"/>
                </a:schemeClr>
              </a:solidFill>
              <a:latin typeface="+mn-lt"/>
            </a:rPr>
            <a:t>Income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</a:rPr>
            <a:t> and </a:t>
          </a:r>
          <a:r>
            <a:rPr lang="es-ES" sz="1400" b="1">
              <a:solidFill>
                <a:schemeClr val="accent1">
                  <a:lumMod val="50000"/>
                </a:schemeClr>
              </a:solidFill>
              <a:latin typeface="+mn-lt"/>
            </a:rPr>
            <a:t>Expenses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</a:rPr>
            <a:t>.</a:t>
          </a:r>
        </a:p>
        <a:p>
          <a:endParaRPr lang="es-ES" sz="1400">
            <a:solidFill>
              <a:schemeClr val="accent1">
                <a:lumMod val="50000"/>
              </a:schemeClr>
            </a:solidFill>
            <a:latin typeface="+mn-lt"/>
          </a:endParaRPr>
        </a:p>
        <a:p>
          <a:r>
            <a:rPr lang="es-ES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1) 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Use a scatter plot to present graphically the relationship between the two variables.</a:t>
          </a:r>
        </a:p>
        <a:p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2) 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What can you highlight from the previous scatter plot?</a:t>
          </a:r>
        </a:p>
        <a:p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3) 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What measure indicates the type and intensity of the relationship between two variables X and Y? Calculate and interpret it.</a:t>
          </a:r>
        </a:p>
        <a:p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4) 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Calculate the regression line that explains the </a:t>
          </a:r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expenses 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given the </a:t>
          </a:r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income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 and obtain a measure of the goodness of fit.</a:t>
          </a:r>
          <a:endParaRPr lang="en-GB" sz="1400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5) 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Estimate a logarithmic regression model (Y = a + b*ln(X)) that explains the </a:t>
          </a:r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expenses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 given the </a:t>
          </a:r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income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 transforming the variables in the appropriate way to obtain a linear model and using the Excel functions.</a:t>
          </a:r>
        </a:p>
        <a:p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6) 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Analyse the goodness of fit of the previous regression model numerically. What is the value of the residual variance? </a:t>
          </a:r>
        </a:p>
        <a:p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7) 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Interpret the value of the general coefficient of determination R</a:t>
          </a:r>
          <a:r>
            <a:rPr lang="en-GB" sz="1400" baseline="300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2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 associated to the logarithmic model.</a:t>
          </a:r>
        </a:p>
        <a:p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8) </a:t>
          </a:r>
          <a:r>
            <a:rPr lang="en-GB" sz="1400">
              <a:solidFill>
                <a:schemeClr val="accent1">
                  <a:lumMod val="50000"/>
                </a:schemeClr>
              </a:solidFill>
            </a:rPr>
            <a:t>Analyse the goodness of fit of the logarithmic regression model using the residuals plot.</a:t>
          </a:r>
        </a:p>
        <a:p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9) </a:t>
          </a:r>
          <a:r>
            <a:rPr lang="en-GB" sz="1400">
              <a:solidFill>
                <a:schemeClr val="accent1">
                  <a:lumMod val="50000"/>
                </a:schemeClr>
              </a:solidFill>
            </a:rPr>
            <a:t>Use the model that presents the best fit (the linear or the logarithmic) to estimate the expenses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</a:rPr>
            <a:t> </a:t>
          </a:r>
          <a:r>
            <a:rPr lang="en-GB" sz="1400">
              <a:solidFill>
                <a:schemeClr val="accent1">
                  <a:lumMod val="50000"/>
                </a:schemeClr>
              </a:solidFill>
            </a:rPr>
            <a:t>for a family that has an annual income of 90,000€. Is this estimation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</a:rPr>
            <a:t> reliable? Why?</a:t>
          </a:r>
          <a:endParaRPr lang="es-ES" sz="1400" baseline="0">
            <a:solidFill>
              <a:schemeClr val="accent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7:N105"/>
  <sheetViews>
    <sheetView tabSelected="1" workbookViewId="0"/>
  </sheetViews>
  <sheetFormatPr baseColWidth="10" defaultColWidth="11.42578125" defaultRowHeight="15" x14ac:dyDescent="0.25"/>
  <cols>
    <col min="4" max="4" width="16.5703125" bestFit="1" customWidth="1"/>
    <col min="5" max="5" width="16.7109375" customWidth="1"/>
    <col min="11" max="11" width="14.7109375" customWidth="1"/>
    <col min="12" max="12" width="12.5703125" bestFit="1" customWidth="1"/>
  </cols>
  <sheetData>
    <row r="27" spans="1:10" x14ac:dyDescent="0.25">
      <c r="B27" s="7" t="s">
        <v>13</v>
      </c>
      <c r="C27" s="7" t="s">
        <v>12</v>
      </c>
    </row>
    <row r="28" spans="1:10" x14ac:dyDescent="0.25">
      <c r="A28" s="6" t="s">
        <v>9</v>
      </c>
      <c r="B28" s="6" t="s">
        <v>8</v>
      </c>
      <c r="C28" s="6" t="s">
        <v>10</v>
      </c>
      <c r="D28" s="6" t="s">
        <v>11</v>
      </c>
      <c r="E28" s="6" t="s">
        <v>46</v>
      </c>
      <c r="F28" s="6" t="s">
        <v>25</v>
      </c>
      <c r="G28" s="5" t="s">
        <v>4</v>
      </c>
      <c r="H28" s="5" t="s">
        <v>5</v>
      </c>
      <c r="J28" s="9" t="s">
        <v>14</v>
      </c>
    </row>
    <row r="29" spans="1:10" x14ac:dyDescent="0.25">
      <c r="A29" s="1">
        <v>1</v>
      </c>
      <c r="B29" s="1">
        <v>66.400000000000006</v>
      </c>
      <c r="C29" s="1">
        <v>67.8</v>
      </c>
      <c r="D29" s="1">
        <v>251.7</v>
      </c>
      <c r="E29" s="1">
        <v>4</v>
      </c>
      <c r="F29" s="4">
        <f>LN(B29)</f>
        <v>4.1956970564823886</v>
      </c>
      <c r="G29" s="4">
        <f>$L$59+$L$60*F29</f>
        <v>64.400848438187211</v>
      </c>
      <c r="H29" s="4">
        <f>C29-G29</f>
        <v>3.3991515618127863</v>
      </c>
      <c r="J29" s="9"/>
    </row>
    <row r="30" spans="1:10" x14ac:dyDescent="0.25">
      <c r="A30" s="1">
        <v>2</v>
      </c>
      <c r="B30" s="1">
        <v>53.2</v>
      </c>
      <c r="C30" s="1">
        <v>57</v>
      </c>
      <c r="D30" s="1">
        <v>195.2</v>
      </c>
      <c r="E30" s="1">
        <v>6.5</v>
      </c>
      <c r="F30" s="4">
        <f t="shared" ref="F30:F78" si="0">LN(B30)</f>
        <v>3.9740583963475986</v>
      </c>
      <c r="G30" s="4">
        <f t="shared" ref="G30:G78" si="1">$L$59+$L$60*F30</f>
        <v>52.892800026986237</v>
      </c>
      <c r="H30" s="4">
        <f t="shared" ref="H30:H78" si="2">C30-G30</f>
        <v>4.1071999730137634</v>
      </c>
      <c r="J30" s="9"/>
    </row>
    <row r="31" spans="1:10" x14ac:dyDescent="0.25">
      <c r="A31" s="1">
        <v>3</v>
      </c>
      <c r="B31" s="1">
        <v>90.7</v>
      </c>
      <c r="C31" s="1">
        <v>79</v>
      </c>
      <c r="D31" s="1">
        <v>270.8</v>
      </c>
      <c r="E31" s="1">
        <v>1.9</v>
      </c>
      <c r="F31" s="4">
        <f t="shared" si="0"/>
        <v>4.5075573571210912</v>
      </c>
      <c r="G31" s="4">
        <f t="shared" si="1"/>
        <v>80.593436117156585</v>
      </c>
      <c r="H31" s="4">
        <f t="shared" si="2"/>
        <v>-1.5934361171565854</v>
      </c>
      <c r="J31" s="9"/>
    </row>
    <row r="32" spans="1:10" x14ac:dyDescent="0.25">
      <c r="A32" s="1">
        <v>4</v>
      </c>
      <c r="B32" s="1">
        <v>108.5</v>
      </c>
      <c r="C32" s="1">
        <v>91.3</v>
      </c>
      <c r="D32" s="1">
        <v>312</v>
      </c>
      <c r="E32" s="1">
        <v>1.3</v>
      </c>
      <c r="F32" s="4">
        <f t="shared" si="0"/>
        <v>4.6867501729805143</v>
      </c>
      <c r="G32" s="4">
        <f t="shared" si="1"/>
        <v>89.897587290943505</v>
      </c>
      <c r="H32" s="4">
        <f t="shared" si="2"/>
        <v>1.4024127090564917</v>
      </c>
      <c r="J32" s="9"/>
    </row>
    <row r="33" spans="1:14" x14ac:dyDescent="0.25">
      <c r="A33" s="1">
        <v>5</v>
      </c>
      <c r="B33" s="1">
        <v>30.3</v>
      </c>
      <c r="C33" s="1">
        <v>25.1</v>
      </c>
      <c r="D33" s="1">
        <v>177.2</v>
      </c>
      <c r="E33" s="1">
        <v>16.2</v>
      </c>
      <c r="F33" s="4">
        <f t="shared" si="0"/>
        <v>3.4111477125153233</v>
      </c>
      <c r="G33" s="4">
        <f t="shared" si="1"/>
        <v>23.665031745114902</v>
      </c>
      <c r="H33" s="4">
        <f t="shared" si="2"/>
        <v>1.4349682548850993</v>
      </c>
      <c r="J33" s="9"/>
    </row>
    <row r="34" spans="1:14" x14ac:dyDescent="0.25">
      <c r="A34" s="1">
        <v>6</v>
      </c>
      <c r="B34" s="1">
        <v>64.099999999999994</v>
      </c>
      <c r="C34" s="1">
        <v>62.8</v>
      </c>
      <c r="D34" s="1">
        <v>234.2</v>
      </c>
      <c r="E34" s="1">
        <v>4.5999999999999996</v>
      </c>
      <c r="F34" s="4">
        <f t="shared" si="0"/>
        <v>4.160444363926624</v>
      </c>
      <c r="G34" s="4">
        <f t="shared" si="1"/>
        <v>62.570438110358111</v>
      </c>
      <c r="H34" s="4">
        <f t="shared" si="2"/>
        <v>0.22956188964188584</v>
      </c>
      <c r="J34" s="9"/>
    </row>
    <row r="35" spans="1:14" x14ac:dyDescent="0.25">
      <c r="A35" s="1">
        <v>7</v>
      </c>
      <c r="B35" s="1">
        <v>71.3</v>
      </c>
      <c r="C35" s="1">
        <v>71.2</v>
      </c>
      <c r="D35" s="1">
        <v>269.7</v>
      </c>
      <c r="E35" s="1">
        <v>3.4</v>
      </c>
      <c r="F35" s="4">
        <f t="shared" si="0"/>
        <v>4.26689632742025</v>
      </c>
      <c r="G35" s="4">
        <f t="shared" si="1"/>
        <v>68.097697427875318</v>
      </c>
      <c r="H35" s="4">
        <f t="shared" si="2"/>
        <v>3.1023025721246853</v>
      </c>
      <c r="J35" s="9"/>
    </row>
    <row r="36" spans="1:14" x14ac:dyDescent="0.25">
      <c r="A36" s="1">
        <v>8</v>
      </c>
      <c r="B36" s="1">
        <v>33</v>
      </c>
      <c r="C36" s="1">
        <v>25.7</v>
      </c>
      <c r="D36" s="1">
        <v>158.4</v>
      </c>
      <c r="E36" s="1">
        <v>13.2</v>
      </c>
      <c r="F36" s="4">
        <f t="shared" si="0"/>
        <v>3.4965075614664802</v>
      </c>
      <c r="G36" s="4">
        <f t="shared" si="1"/>
        <v>28.097134310187784</v>
      </c>
      <c r="H36" s="4">
        <f t="shared" si="2"/>
        <v>-2.3971343101877842</v>
      </c>
      <c r="J36" s="9"/>
    </row>
    <row r="37" spans="1:14" x14ac:dyDescent="0.25">
      <c r="A37" s="1">
        <v>9</v>
      </c>
      <c r="B37" s="1">
        <v>65.8</v>
      </c>
      <c r="C37" s="1">
        <v>64.7</v>
      </c>
      <c r="D37" s="1">
        <v>238.5</v>
      </c>
      <c r="E37" s="1">
        <v>4.2</v>
      </c>
      <c r="F37" s="4">
        <f t="shared" si="0"/>
        <v>4.1866198383312714</v>
      </c>
      <c r="G37" s="4">
        <f t="shared" si="1"/>
        <v>63.929535961119541</v>
      </c>
      <c r="H37" s="4">
        <f t="shared" si="2"/>
        <v>0.770464038880462</v>
      </c>
      <c r="J37" s="9"/>
    </row>
    <row r="38" spans="1:14" x14ac:dyDescent="0.25">
      <c r="A38" s="1">
        <v>10</v>
      </c>
      <c r="B38" s="1">
        <v>85.3</v>
      </c>
      <c r="C38" s="1">
        <v>78</v>
      </c>
      <c r="D38" s="1">
        <v>290.5</v>
      </c>
      <c r="E38" s="1">
        <v>2</v>
      </c>
      <c r="F38" s="4">
        <f t="shared" si="0"/>
        <v>4.4461744544976334</v>
      </c>
      <c r="G38" s="4">
        <f t="shared" si="1"/>
        <v>77.406278179181385</v>
      </c>
      <c r="H38" s="4">
        <f t="shared" si="2"/>
        <v>0.59372182081861524</v>
      </c>
      <c r="J38" s="9"/>
    </row>
    <row r="39" spans="1:14" x14ac:dyDescent="0.25">
      <c r="A39" s="1">
        <v>11</v>
      </c>
      <c r="B39" s="1">
        <v>107.5</v>
      </c>
      <c r="C39" s="1">
        <v>90</v>
      </c>
      <c r="D39" s="1">
        <v>307.7</v>
      </c>
      <c r="E39" s="1">
        <v>1.4</v>
      </c>
      <c r="F39" s="4">
        <f t="shared" si="0"/>
        <v>4.677490847567717</v>
      </c>
      <c r="G39" s="4">
        <f t="shared" si="1"/>
        <v>89.416819337190617</v>
      </c>
      <c r="H39" s="4">
        <f t="shared" si="2"/>
        <v>0.58318066280938297</v>
      </c>
      <c r="J39" s="9"/>
    </row>
    <row r="40" spans="1:14" x14ac:dyDescent="0.25">
      <c r="A40" s="1">
        <v>12</v>
      </c>
      <c r="B40" s="1">
        <v>74.7</v>
      </c>
      <c r="C40" s="1">
        <v>66.900000000000006</v>
      </c>
      <c r="D40" s="1">
        <v>272.89999999999998</v>
      </c>
      <c r="E40" s="1">
        <v>2.8</v>
      </c>
      <c r="F40" s="4">
        <f t="shared" si="0"/>
        <v>4.3134800921387715</v>
      </c>
      <c r="G40" s="4">
        <f t="shared" si="1"/>
        <v>70.516446121044282</v>
      </c>
      <c r="H40" s="4">
        <f t="shared" si="2"/>
        <v>-3.6164461210442767</v>
      </c>
      <c r="J40" s="9"/>
    </row>
    <row r="41" spans="1:14" x14ac:dyDescent="0.25">
      <c r="A41" s="1">
        <v>13</v>
      </c>
      <c r="B41" s="1">
        <v>74.5</v>
      </c>
      <c r="C41" s="1">
        <v>66.099999999999994</v>
      </c>
      <c r="D41" s="1">
        <v>284.39999999999998</v>
      </c>
      <c r="E41" s="1">
        <v>2.9</v>
      </c>
      <c r="F41" s="4">
        <f t="shared" si="0"/>
        <v>4.3107991253855138</v>
      </c>
      <c r="G41" s="4">
        <f t="shared" si="1"/>
        <v>70.377243442384582</v>
      </c>
      <c r="H41" s="4">
        <f t="shared" si="2"/>
        <v>-4.277243442384588</v>
      </c>
      <c r="J41" s="9"/>
    </row>
    <row r="42" spans="1:14" x14ac:dyDescent="0.25">
      <c r="A42" s="1">
        <v>14</v>
      </c>
      <c r="B42" s="1">
        <v>97.3</v>
      </c>
      <c r="C42" s="1">
        <v>79.099999999999994</v>
      </c>
      <c r="D42" s="1">
        <v>279.89999999999998</v>
      </c>
      <c r="E42" s="1">
        <v>1.5</v>
      </c>
      <c r="F42" s="4">
        <f t="shared" si="0"/>
        <v>4.577798989191959</v>
      </c>
      <c r="G42" s="4">
        <f t="shared" si="1"/>
        <v>84.240562037615234</v>
      </c>
      <c r="H42" s="4">
        <f t="shared" si="2"/>
        <v>-5.1405620376152399</v>
      </c>
      <c r="J42" s="9"/>
    </row>
    <row r="43" spans="1:14" x14ac:dyDescent="0.25">
      <c r="A43" s="1">
        <v>15</v>
      </c>
      <c r="B43" s="1">
        <v>76.599999999999994</v>
      </c>
      <c r="C43" s="1">
        <v>67.5</v>
      </c>
      <c r="D43" s="1">
        <v>248.2</v>
      </c>
      <c r="E43" s="1">
        <v>2.5</v>
      </c>
      <c r="F43" s="4">
        <f t="shared" si="0"/>
        <v>4.3385970767465452</v>
      </c>
      <c r="G43" s="4">
        <f t="shared" si="1"/>
        <v>71.820584463307597</v>
      </c>
      <c r="H43" s="4">
        <f t="shared" si="2"/>
        <v>-4.3205844633075969</v>
      </c>
      <c r="J43" s="9"/>
    </row>
    <row r="44" spans="1:14" x14ac:dyDescent="0.25">
      <c r="A44" s="1">
        <v>16</v>
      </c>
      <c r="B44" s="1">
        <v>94</v>
      </c>
      <c r="C44" s="1">
        <v>84.3</v>
      </c>
      <c r="D44" s="1">
        <v>272</v>
      </c>
      <c r="E44" s="1">
        <v>1.8</v>
      </c>
      <c r="F44" s="4">
        <f t="shared" si="0"/>
        <v>4.5432947822700038</v>
      </c>
      <c r="G44" s="4">
        <f t="shared" si="1"/>
        <v>82.449015006034756</v>
      </c>
      <c r="H44" s="4">
        <f t="shared" si="2"/>
        <v>1.8509849939652412</v>
      </c>
      <c r="J44" s="9" t="s">
        <v>15</v>
      </c>
      <c r="K44" t="s">
        <v>24</v>
      </c>
    </row>
    <row r="45" spans="1:14" x14ac:dyDescent="0.25">
      <c r="A45" s="1">
        <v>17</v>
      </c>
      <c r="B45" s="1">
        <v>104.9</v>
      </c>
      <c r="C45" s="1">
        <v>88.4</v>
      </c>
      <c r="D45" s="1">
        <v>302.60000000000002</v>
      </c>
      <c r="E45" s="1">
        <v>1.5</v>
      </c>
      <c r="F45" s="4">
        <f t="shared" si="0"/>
        <v>4.6530075154022512</v>
      </c>
      <c r="G45" s="4">
        <f t="shared" si="1"/>
        <v>88.145581856976889</v>
      </c>
      <c r="H45" s="4">
        <f t="shared" si="2"/>
        <v>0.25441814302311627</v>
      </c>
      <c r="J45" s="9"/>
    </row>
    <row r="46" spans="1:14" x14ac:dyDescent="0.25">
      <c r="A46" s="1">
        <v>18</v>
      </c>
      <c r="B46" s="1">
        <v>97.6</v>
      </c>
      <c r="C46" s="1">
        <v>83.7</v>
      </c>
      <c r="D46" s="1">
        <v>308.5</v>
      </c>
      <c r="E46" s="1">
        <v>1.7</v>
      </c>
      <c r="F46" s="4">
        <f t="shared" si="0"/>
        <v>4.580877493419047</v>
      </c>
      <c r="G46" s="4">
        <f t="shared" si="1"/>
        <v>84.400405882808428</v>
      </c>
      <c r="H46" s="4">
        <f t="shared" si="2"/>
        <v>-0.70040588280842542</v>
      </c>
      <c r="J46" s="9" t="s">
        <v>16</v>
      </c>
      <c r="K46" s="10" t="s">
        <v>43</v>
      </c>
    </row>
    <row r="47" spans="1:14" x14ac:dyDescent="0.25">
      <c r="A47" s="1">
        <v>19</v>
      </c>
      <c r="B47" s="1">
        <v>99</v>
      </c>
      <c r="C47" s="1">
        <v>89.6</v>
      </c>
      <c r="D47" s="1">
        <v>320.3</v>
      </c>
      <c r="E47" s="1">
        <v>1.5</v>
      </c>
      <c r="F47" s="4">
        <f t="shared" si="0"/>
        <v>4.5951198501345898</v>
      </c>
      <c r="G47" s="4">
        <f t="shared" si="1"/>
        <v>85.139905618424876</v>
      </c>
      <c r="H47" s="4">
        <f t="shared" si="2"/>
        <v>4.4600943815751179</v>
      </c>
      <c r="J47" s="9"/>
      <c r="N47" s="10"/>
    </row>
    <row r="48" spans="1:14" x14ac:dyDescent="0.25">
      <c r="A48" s="1">
        <v>20</v>
      </c>
      <c r="B48" s="1">
        <v>32.700000000000003</v>
      </c>
      <c r="C48" s="1">
        <v>25.4</v>
      </c>
      <c r="D48" s="1">
        <v>167.3</v>
      </c>
      <c r="E48" s="1">
        <v>13.2</v>
      </c>
      <c r="F48" s="4">
        <f t="shared" si="0"/>
        <v>3.487375077903208</v>
      </c>
      <c r="G48" s="4">
        <f t="shared" si="1"/>
        <v>27.622952310997221</v>
      </c>
      <c r="H48" s="4">
        <f t="shared" si="2"/>
        <v>-2.222952310997222</v>
      </c>
      <c r="K48" t="s">
        <v>44</v>
      </c>
      <c r="L48" s="8">
        <f>CORREL(Income,Expenses)</f>
        <v>0.97253544488815202</v>
      </c>
      <c r="N48" s="10" t="s">
        <v>45</v>
      </c>
    </row>
    <row r="49" spans="1:14" x14ac:dyDescent="0.25">
      <c r="A49" s="1">
        <v>21</v>
      </c>
      <c r="B49" s="1">
        <v>44.4</v>
      </c>
      <c r="C49" s="1">
        <v>40.700000000000003</v>
      </c>
      <c r="D49" s="1">
        <v>172.5</v>
      </c>
      <c r="E49" s="1">
        <v>9.1999999999999993</v>
      </c>
      <c r="F49" s="4">
        <f t="shared" si="0"/>
        <v>3.7932394694381792</v>
      </c>
      <c r="G49" s="4">
        <f t="shared" si="1"/>
        <v>43.504216991564874</v>
      </c>
      <c r="H49" s="4">
        <f t="shared" si="2"/>
        <v>-2.8042169915648714</v>
      </c>
      <c r="J49" s="9"/>
      <c r="N49" s="10"/>
    </row>
    <row r="50" spans="1:14" x14ac:dyDescent="0.25">
      <c r="A50" s="1">
        <v>22</v>
      </c>
      <c r="B50" s="1">
        <v>56.2</v>
      </c>
      <c r="C50" s="1">
        <v>59.7</v>
      </c>
      <c r="D50" s="1">
        <v>209.5</v>
      </c>
      <c r="E50" s="1">
        <v>4.5999999999999996</v>
      </c>
      <c r="F50" s="4">
        <f t="shared" si="0"/>
        <v>4.0289167568996458</v>
      </c>
      <c r="G50" s="4">
        <f t="shared" si="1"/>
        <v>55.74118698532709</v>
      </c>
      <c r="H50" s="4">
        <f t="shared" si="2"/>
        <v>3.9588130146729128</v>
      </c>
      <c r="J50" s="9"/>
      <c r="N50" s="10"/>
    </row>
    <row r="51" spans="1:14" x14ac:dyDescent="0.25">
      <c r="A51" s="1">
        <v>23</v>
      </c>
      <c r="B51" s="1">
        <v>77.7</v>
      </c>
      <c r="C51" s="1">
        <v>71.2</v>
      </c>
      <c r="D51" s="1">
        <v>275</v>
      </c>
      <c r="E51" s="1">
        <v>2.2999999999999998</v>
      </c>
      <c r="F51" s="4">
        <f t="shared" si="0"/>
        <v>4.3528552573736015</v>
      </c>
      <c r="G51" s="4">
        <f t="shared" si="1"/>
        <v>72.560905817046262</v>
      </c>
      <c r="H51" s="4">
        <f t="shared" si="2"/>
        <v>-1.3609058170462589</v>
      </c>
      <c r="J51" s="9" t="s">
        <v>17</v>
      </c>
      <c r="K51" t="s">
        <v>3</v>
      </c>
    </row>
    <row r="52" spans="1:14" x14ac:dyDescent="0.25">
      <c r="A52" s="1">
        <v>24</v>
      </c>
      <c r="B52" s="1">
        <v>54.8</v>
      </c>
      <c r="C52" s="1">
        <v>56</v>
      </c>
      <c r="D52" s="1">
        <v>193.7</v>
      </c>
      <c r="E52" s="1">
        <v>5.7</v>
      </c>
      <c r="F52" s="4">
        <f t="shared" si="0"/>
        <v>4.00369019395397</v>
      </c>
      <c r="G52" s="4">
        <f t="shared" si="1"/>
        <v>54.431359054358296</v>
      </c>
      <c r="H52" s="4">
        <f t="shared" si="2"/>
        <v>1.5686409456417039</v>
      </c>
      <c r="J52" s="9"/>
      <c r="K52" t="s">
        <v>0</v>
      </c>
      <c r="L52" s="3">
        <f>INTERCEPT(Expenses,Income)</f>
        <v>8.6343300663326588</v>
      </c>
    </row>
    <row r="53" spans="1:14" x14ac:dyDescent="0.25">
      <c r="A53" s="1">
        <v>25</v>
      </c>
      <c r="B53" s="1">
        <v>106.7</v>
      </c>
      <c r="C53" s="1">
        <v>89.7</v>
      </c>
      <c r="D53" s="1">
        <v>337.4</v>
      </c>
      <c r="E53" s="1">
        <v>1.4</v>
      </c>
      <c r="F53" s="4">
        <f t="shared" si="0"/>
        <v>4.6700211583077076</v>
      </c>
      <c r="G53" s="4">
        <f t="shared" si="1"/>
        <v>89.028973888348162</v>
      </c>
      <c r="H53" s="4">
        <f t="shared" si="2"/>
        <v>0.67102611165184101</v>
      </c>
      <c r="J53" s="9"/>
      <c r="K53" t="s">
        <v>1</v>
      </c>
      <c r="L53" s="3">
        <f>SLOPE(Expenses,Income)</f>
        <v>0.78774300675328723</v>
      </c>
    </row>
    <row r="54" spans="1:14" x14ac:dyDescent="0.25">
      <c r="A54" s="1">
        <v>26</v>
      </c>
      <c r="B54" s="1">
        <v>73.5</v>
      </c>
      <c r="C54" s="1">
        <v>72.2</v>
      </c>
      <c r="D54" s="1">
        <v>266.8</v>
      </c>
      <c r="E54" s="1">
        <v>3.2</v>
      </c>
      <c r="F54" s="4">
        <f t="shared" si="0"/>
        <v>4.2972854062187906</v>
      </c>
      <c r="G54" s="4">
        <f t="shared" si="1"/>
        <v>69.675576439473417</v>
      </c>
      <c r="H54" s="4">
        <f t="shared" si="2"/>
        <v>2.5244235605265857</v>
      </c>
      <c r="J54" s="9"/>
      <c r="K54" t="s">
        <v>2</v>
      </c>
      <c r="L54" s="8">
        <f>RSQ(Expenses,Income)</f>
        <v>0.94582519156379596</v>
      </c>
    </row>
    <row r="55" spans="1:14" x14ac:dyDescent="0.25">
      <c r="A55" s="1">
        <v>27</v>
      </c>
      <c r="B55" s="1">
        <v>53.8</v>
      </c>
      <c r="C55" s="1">
        <v>49.4</v>
      </c>
      <c r="D55" s="1">
        <v>194.2</v>
      </c>
      <c r="E55" s="1">
        <v>5.9</v>
      </c>
      <c r="F55" s="4">
        <f t="shared" si="0"/>
        <v>3.9852734671677386</v>
      </c>
      <c r="G55" s="4">
        <f t="shared" si="1"/>
        <v>53.475115304721299</v>
      </c>
      <c r="H55" s="4">
        <f t="shared" si="2"/>
        <v>-4.0751153047213009</v>
      </c>
      <c r="J55" s="9"/>
    </row>
    <row r="56" spans="1:14" x14ac:dyDescent="0.25">
      <c r="A56" s="1">
        <v>28</v>
      </c>
      <c r="B56" s="1">
        <v>66.400000000000006</v>
      </c>
      <c r="C56" s="1">
        <v>62.6</v>
      </c>
      <c r="D56" s="1">
        <v>263.60000000000002</v>
      </c>
      <c r="E56" s="1">
        <v>3.4</v>
      </c>
      <c r="F56" s="4">
        <f t="shared" si="0"/>
        <v>4.1956970564823886</v>
      </c>
      <c r="G56" s="4">
        <f t="shared" si="1"/>
        <v>64.400848438187211</v>
      </c>
      <c r="H56" s="4">
        <f t="shared" si="2"/>
        <v>-1.8008484381872094</v>
      </c>
      <c r="J56" s="9"/>
      <c r="K56" t="s">
        <v>28</v>
      </c>
    </row>
    <row r="57" spans="1:14" x14ac:dyDescent="0.25">
      <c r="A57" s="1">
        <v>29</v>
      </c>
      <c r="B57" s="1">
        <v>98.2</v>
      </c>
      <c r="C57" s="1">
        <v>85.9</v>
      </c>
      <c r="D57" s="1">
        <v>322.8</v>
      </c>
      <c r="E57" s="1">
        <v>1.6</v>
      </c>
      <c r="F57" s="4">
        <f t="shared" si="0"/>
        <v>4.5870062153604199</v>
      </c>
      <c r="G57" s="4">
        <f t="shared" si="1"/>
        <v>84.718624864809215</v>
      </c>
      <c r="H57" s="4">
        <f t="shared" si="2"/>
        <v>1.1813751351907911</v>
      </c>
      <c r="J57" s="9"/>
    </row>
    <row r="58" spans="1:14" x14ac:dyDescent="0.25">
      <c r="A58" s="1">
        <v>30</v>
      </c>
      <c r="B58" s="1">
        <v>58.1</v>
      </c>
      <c r="C58" s="1">
        <v>56.3</v>
      </c>
      <c r="D58" s="1">
        <v>219.6</v>
      </c>
      <c r="E58" s="1">
        <v>4.7</v>
      </c>
      <c r="F58" s="4">
        <f t="shared" si="0"/>
        <v>4.0621656638578658</v>
      </c>
      <c r="G58" s="4">
        <f t="shared" si="1"/>
        <v>57.467555619129598</v>
      </c>
      <c r="H58" s="4">
        <f t="shared" si="2"/>
        <v>-1.167555619129601</v>
      </c>
      <c r="J58" s="9" t="s">
        <v>18</v>
      </c>
      <c r="K58" t="s">
        <v>26</v>
      </c>
    </row>
    <row r="59" spans="1:14" x14ac:dyDescent="0.25">
      <c r="A59" s="1">
        <v>31</v>
      </c>
      <c r="B59" s="1">
        <v>36.799999999999997</v>
      </c>
      <c r="C59" s="1">
        <v>31.7</v>
      </c>
      <c r="D59" s="1">
        <v>193.2</v>
      </c>
      <c r="E59" s="1">
        <v>10.8</v>
      </c>
      <c r="F59" s="4">
        <f t="shared" si="0"/>
        <v>3.6054978451748854</v>
      </c>
      <c r="G59" s="4">
        <f t="shared" si="1"/>
        <v>33.756189731764835</v>
      </c>
      <c r="H59" s="4">
        <f t="shared" si="2"/>
        <v>-2.0561897317648352</v>
      </c>
      <c r="J59" s="9"/>
      <c r="K59" t="s">
        <v>0</v>
      </c>
      <c r="L59" s="3">
        <f>INTERCEPT(Expenses,F29:F78)</f>
        <v>-153.45051745334365</v>
      </c>
    </row>
    <row r="60" spans="1:14" x14ac:dyDescent="0.25">
      <c r="A60" s="1">
        <v>32</v>
      </c>
      <c r="B60" s="1">
        <v>43.2</v>
      </c>
      <c r="C60" s="1">
        <v>47.8</v>
      </c>
      <c r="D60" s="1">
        <v>202.4</v>
      </c>
      <c r="E60" s="1">
        <v>11</v>
      </c>
      <c r="F60" s="4">
        <f t="shared" si="0"/>
        <v>3.7658404952500648</v>
      </c>
      <c r="G60" s="4">
        <f t="shared" si="1"/>
        <v>42.08159189004914</v>
      </c>
      <c r="H60" s="4">
        <f t="shared" si="2"/>
        <v>5.7184081099508575</v>
      </c>
      <c r="J60" s="9"/>
      <c r="K60" t="s">
        <v>1</v>
      </c>
      <c r="L60" s="3">
        <f>SLOPE(Expenses,F29:F78)</f>
        <v>51.922568040261297</v>
      </c>
    </row>
    <row r="61" spans="1:14" x14ac:dyDescent="0.25">
      <c r="A61" s="1">
        <v>33</v>
      </c>
      <c r="B61" s="1">
        <v>64.7</v>
      </c>
      <c r="C61" s="1">
        <v>66</v>
      </c>
      <c r="D61" s="1">
        <v>231.1</v>
      </c>
      <c r="E61" s="1">
        <v>4.4000000000000004</v>
      </c>
      <c r="F61" s="4">
        <f t="shared" si="0"/>
        <v>4.169761201506855</v>
      </c>
      <c r="G61" s="4">
        <f t="shared" si="1"/>
        <v>63.054192243537727</v>
      </c>
      <c r="H61" s="4">
        <f t="shared" si="2"/>
        <v>2.9458077564622727</v>
      </c>
      <c r="J61" s="9"/>
    </row>
    <row r="62" spans="1:14" x14ac:dyDescent="0.25">
      <c r="A62" s="1">
        <v>34</v>
      </c>
      <c r="B62" s="1">
        <v>79.8</v>
      </c>
      <c r="C62" s="1">
        <v>72.3</v>
      </c>
      <c r="D62" s="1">
        <v>248.5</v>
      </c>
      <c r="E62" s="1">
        <v>2.6</v>
      </c>
      <c r="F62" s="4">
        <f t="shared" si="0"/>
        <v>4.3795235044557632</v>
      </c>
      <c r="G62" s="4">
        <f t="shared" si="1"/>
        <v>73.945589690684301</v>
      </c>
      <c r="H62" s="4">
        <f t="shared" si="2"/>
        <v>-1.6455896906843037</v>
      </c>
      <c r="J62" s="9"/>
      <c r="K62" t="s">
        <v>27</v>
      </c>
    </row>
    <row r="63" spans="1:14" x14ac:dyDescent="0.25">
      <c r="A63" s="1">
        <v>35</v>
      </c>
      <c r="B63" s="1">
        <v>100.8</v>
      </c>
      <c r="C63" s="1">
        <v>85.9</v>
      </c>
      <c r="D63" s="1">
        <v>309.60000000000002</v>
      </c>
      <c r="E63" s="1">
        <v>1.4</v>
      </c>
      <c r="F63" s="4">
        <f t="shared" si="0"/>
        <v>4.6131383556372683</v>
      </c>
      <c r="G63" s="4">
        <f t="shared" si="1"/>
        <v>86.07547269637152</v>
      </c>
      <c r="H63" s="4">
        <f t="shared" si="2"/>
        <v>-0.1754726963715143</v>
      </c>
      <c r="J63" s="9"/>
    </row>
    <row r="64" spans="1:14" x14ac:dyDescent="0.25">
      <c r="A64" s="1">
        <v>36</v>
      </c>
      <c r="B64" s="1">
        <v>59.5</v>
      </c>
      <c r="C64" s="1">
        <v>54.4</v>
      </c>
      <c r="D64" s="1">
        <v>245.7</v>
      </c>
      <c r="E64" s="1">
        <v>4.5999999999999996</v>
      </c>
      <c r="F64" s="4">
        <f t="shared" si="0"/>
        <v>4.0859763125515842</v>
      </c>
      <c r="G64" s="4">
        <f t="shared" si="1"/>
        <v>58.703865646011934</v>
      </c>
      <c r="H64" s="4">
        <f t="shared" si="2"/>
        <v>-4.3038656460119356</v>
      </c>
      <c r="J64" s="9"/>
    </row>
    <row r="65" spans="1:13" x14ac:dyDescent="0.25">
      <c r="A65" s="1">
        <v>37</v>
      </c>
      <c r="B65" s="1">
        <v>103.2</v>
      </c>
      <c r="C65" s="1">
        <v>86</v>
      </c>
      <c r="D65" s="1">
        <v>315.8</v>
      </c>
      <c r="E65" s="1">
        <v>1.5</v>
      </c>
      <c r="F65" s="4">
        <f t="shared" si="0"/>
        <v>4.6366688530474622</v>
      </c>
      <c r="G65" s="4">
        <f t="shared" si="1"/>
        <v>87.297236549173505</v>
      </c>
      <c r="H65" s="4">
        <f t="shared" si="2"/>
        <v>-1.2972365491735047</v>
      </c>
      <c r="J65" s="9" t="s">
        <v>19</v>
      </c>
      <c r="K65" t="s">
        <v>29</v>
      </c>
      <c r="L65">
        <f>COUNT(Income)</f>
        <v>50</v>
      </c>
    </row>
    <row r="66" spans="1:13" x14ac:dyDescent="0.25">
      <c r="A66" s="1">
        <v>38</v>
      </c>
      <c r="B66" s="1">
        <v>30.5</v>
      </c>
      <c r="C66" s="1">
        <v>22.8</v>
      </c>
      <c r="D66" s="1">
        <v>177.6</v>
      </c>
      <c r="E66" s="1">
        <v>16.7</v>
      </c>
      <c r="F66" s="4">
        <f t="shared" si="0"/>
        <v>3.417726683613366</v>
      </c>
      <c r="G66" s="4">
        <f t="shared" si="1"/>
        <v>24.006628819587945</v>
      </c>
      <c r="H66" s="4">
        <f t="shared" si="2"/>
        <v>-1.2066288195879444</v>
      </c>
      <c r="J66" s="9"/>
    </row>
    <row r="67" spans="1:13" x14ac:dyDescent="0.25">
      <c r="A67" s="1">
        <v>39</v>
      </c>
      <c r="B67" s="1">
        <v>99.6</v>
      </c>
      <c r="C67" s="1">
        <v>83.7</v>
      </c>
      <c r="D67" s="1">
        <v>318.60000000000002</v>
      </c>
      <c r="E67" s="1">
        <v>1.5</v>
      </c>
      <c r="F67" s="4">
        <f t="shared" si="0"/>
        <v>4.6011621645905523</v>
      </c>
      <c r="G67" s="4">
        <f t="shared" si="1"/>
        <v>85.453638101885247</v>
      </c>
      <c r="H67" s="4">
        <f t="shared" si="2"/>
        <v>-1.7536381018852438</v>
      </c>
      <c r="J67" s="9"/>
      <c r="K67" t="s">
        <v>30</v>
      </c>
      <c r="L67" s="3">
        <f>SUMSQ(H29:H78)</f>
        <v>379.64163907288895</v>
      </c>
      <c r="M67" t="s">
        <v>39</v>
      </c>
    </row>
    <row r="68" spans="1:13" x14ac:dyDescent="0.25">
      <c r="A68" s="1">
        <v>40</v>
      </c>
      <c r="B68" s="1">
        <v>79</v>
      </c>
      <c r="C68" s="1">
        <v>76</v>
      </c>
      <c r="D68" s="1">
        <v>283.10000000000002</v>
      </c>
      <c r="E68" s="1">
        <v>2.7</v>
      </c>
      <c r="F68" s="4">
        <f t="shared" si="0"/>
        <v>4.3694478524670215</v>
      </c>
      <c r="G68" s="4">
        <f t="shared" si="1"/>
        <v>73.422435964748871</v>
      </c>
      <c r="H68" s="4">
        <f t="shared" si="2"/>
        <v>2.5775640352511289</v>
      </c>
      <c r="J68" s="9"/>
      <c r="K68" t="s">
        <v>31</v>
      </c>
      <c r="L68" s="3">
        <f>L67/L65</f>
        <v>7.592832781457779</v>
      </c>
      <c r="M68" t="s">
        <v>39</v>
      </c>
    </row>
    <row r="69" spans="1:13" x14ac:dyDescent="0.25">
      <c r="A69" s="1">
        <v>41</v>
      </c>
      <c r="B69" s="1">
        <v>45.9</v>
      </c>
      <c r="C69" s="1">
        <v>50.5</v>
      </c>
      <c r="D69" s="1">
        <v>182.5</v>
      </c>
      <c r="E69" s="1">
        <v>9.6</v>
      </c>
      <c r="F69" s="4">
        <f t="shared" si="0"/>
        <v>3.8264651170664994</v>
      </c>
      <c r="G69" s="4">
        <f t="shared" si="1"/>
        <v>45.22937794122808</v>
      </c>
      <c r="H69" s="4">
        <f t="shared" si="2"/>
        <v>5.2706220587719201</v>
      </c>
      <c r="J69" s="9"/>
    </row>
    <row r="70" spans="1:13" x14ac:dyDescent="0.25">
      <c r="A70" s="1">
        <v>42</v>
      </c>
      <c r="B70" s="1">
        <v>68.5</v>
      </c>
      <c r="C70" s="1">
        <v>61.6</v>
      </c>
      <c r="D70" s="1">
        <v>245.1</v>
      </c>
      <c r="E70" s="1">
        <v>3.9</v>
      </c>
      <c r="F70" s="4">
        <f t="shared" si="0"/>
        <v>4.2268337452681797</v>
      </c>
      <c r="G70" s="4">
        <f t="shared" si="1"/>
        <v>66.017545280215899</v>
      </c>
      <c r="H70" s="4">
        <f t="shared" si="2"/>
        <v>-4.4175452802158972</v>
      </c>
      <c r="J70" s="9"/>
      <c r="K70" t="s">
        <v>32</v>
      </c>
      <c r="L70" s="3">
        <f>_xlfn.VAR.P(Expenses)</f>
        <v>370.83649599999785</v>
      </c>
      <c r="M70" t="s">
        <v>39</v>
      </c>
    </row>
    <row r="71" spans="1:13" x14ac:dyDescent="0.25">
      <c r="A71" s="1">
        <v>43</v>
      </c>
      <c r="B71" s="1">
        <v>102.9</v>
      </c>
      <c r="C71" s="1">
        <v>86.2</v>
      </c>
      <c r="D71" s="1">
        <v>294.10000000000002</v>
      </c>
      <c r="E71" s="1">
        <v>1.4</v>
      </c>
      <c r="F71" s="4">
        <f t="shared" si="0"/>
        <v>4.6337576428400036</v>
      </c>
      <c r="G71" s="4">
        <f t="shared" si="1"/>
        <v>87.146079039097231</v>
      </c>
      <c r="H71" s="4">
        <f t="shared" si="2"/>
        <v>-0.94607903909722779</v>
      </c>
      <c r="J71" s="9"/>
      <c r="K71" t="s">
        <v>33</v>
      </c>
      <c r="L71" s="11">
        <f>1-L68/L70</f>
        <v>0.97952511992924818</v>
      </c>
    </row>
    <row r="72" spans="1:13" x14ac:dyDescent="0.25">
      <c r="A72" s="1">
        <v>44</v>
      </c>
      <c r="B72" s="1">
        <v>78.099999999999994</v>
      </c>
      <c r="C72" s="1">
        <v>73.5</v>
      </c>
      <c r="D72" s="1">
        <v>261.2</v>
      </c>
      <c r="E72" s="1">
        <v>2.2999999999999998</v>
      </c>
      <c r="F72" s="4">
        <f t="shared" si="0"/>
        <v>4.3579900568456402</v>
      </c>
      <c r="G72" s="4">
        <f t="shared" si="1"/>
        <v>72.82751779200629</v>
      </c>
      <c r="H72" s="4">
        <f t="shared" si="2"/>
        <v>0.67248220799370984</v>
      </c>
      <c r="J72" s="9"/>
    </row>
    <row r="73" spans="1:13" x14ac:dyDescent="0.25">
      <c r="A73" s="1">
        <v>45</v>
      </c>
      <c r="B73" s="1">
        <v>67.599999999999994</v>
      </c>
      <c r="C73" s="1">
        <v>65.099999999999994</v>
      </c>
      <c r="D73" s="1">
        <v>262.2</v>
      </c>
      <c r="E73" s="1">
        <v>3.9</v>
      </c>
      <c r="F73" s="4">
        <f t="shared" si="0"/>
        <v>4.2136079830489184</v>
      </c>
      <c r="G73" s="4">
        <f t="shared" si="1"/>
        <v>65.330829741501987</v>
      </c>
      <c r="H73" s="4">
        <f t="shared" si="2"/>
        <v>-0.2308297415019922</v>
      </c>
      <c r="J73" s="9"/>
    </row>
    <row r="74" spans="1:13" x14ac:dyDescent="0.25">
      <c r="A74" s="1">
        <v>46</v>
      </c>
      <c r="B74" s="1">
        <v>99.2</v>
      </c>
      <c r="C74" s="1">
        <v>88.5</v>
      </c>
      <c r="D74" s="1">
        <v>310.7</v>
      </c>
      <c r="E74" s="1">
        <v>1.6</v>
      </c>
      <c r="F74" s="4">
        <f t="shared" si="0"/>
        <v>4.5971380142908274</v>
      </c>
      <c r="G74" s="4">
        <f t="shared" si="1"/>
        <v>85.244693884143544</v>
      </c>
      <c r="H74" s="4">
        <f t="shared" si="2"/>
        <v>3.255306115856456</v>
      </c>
      <c r="J74" s="9" t="s">
        <v>20</v>
      </c>
      <c r="K74" t="s">
        <v>34</v>
      </c>
    </row>
    <row r="75" spans="1:13" x14ac:dyDescent="0.25">
      <c r="A75" s="1">
        <v>47</v>
      </c>
      <c r="B75" s="1">
        <v>39.299999999999997</v>
      </c>
      <c r="C75" s="1">
        <v>34.5</v>
      </c>
      <c r="D75" s="1">
        <v>186.7</v>
      </c>
      <c r="E75" s="1">
        <v>9.6999999999999993</v>
      </c>
      <c r="F75" s="4">
        <f t="shared" si="0"/>
        <v>3.6712245188752153</v>
      </c>
      <c r="G75" s="4">
        <f t="shared" si="1"/>
        <v>37.168887419030256</v>
      </c>
      <c r="H75" s="4">
        <f t="shared" si="2"/>
        <v>-2.6688874190302556</v>
      </c>
      <c r="J75" s="9"/>
      <c r="K75" t="s">
        <v>40</v>
      </c>
    </row>
    <row r="76" spans="1:13" x14ac:dyDescent="0.25">
      <c r="A76" s="1">
        <v>48</v>
      </c>
      <c r="B76" s="1">
        <v>54.7</v>
      </c>
      <c r="C76" s="1">
        <v>54.6</v>
      </c>
      <c r="D76" s="1">
        <v>189.7</v>
      </c>
      <c r="E76" s="1">
        <v>6.5</v>
      </c>
      <c r="F76" s="4">
        <f t="shared" si="0"/>
        <v>4.0018637094279352</v>
      </c>
      <c r="G76" s="4">
        <f t="shared" si="1"/>
        <v>54.336523287280784</v>
      </c>
      <c r="H76" s="4">
        <f t="shared" si="2"/>
        <v>0.26347671271921769</v>
      </c>
      <c r="J76" s="9"/>
    </row>
    <row r="77" spans="1:13" x14ac:dyDescent="0.25">
      <c r="A77" s="1">
        <v>49</v>
      </c>
      <c r="B77" s="1">
        <v>108.3</v>
      </c>
      <c r="C77" s="1">
        <v>88.9</v>
      </c>
      <c r="D77" s="1">
        <v>348.8</v>
      </c>
      <c r="E77" s="1">
        <v>1.4</v>
      </c>
      <c r="F77" s="4">
        <f t="shared" si="0"/>
        <v>4.6849051540069446</v>
      </c>
      <c r="G77" s="4">
        <f t="shared" si="1"/>
        <v>89.801789167752759</v>
      </c>
      <c r="H77" s="4">
        <f t="shared" si="2"/>
        <v>-0.90178916775275297</v>
      </c>
      <c r="J77" s="9" t="s">
        <v>23</v>
      </c>
    </row>
    <row r="78" spans="1:13" x14ac:dyDescent="0.25">
      <c r="A78" s="1">
        <v>50</v>
      </c>
      <c r="B78" s="1">
        <v>46.6</v>
      </c>
      <c r="C78" s="1">
        <v>50.3</v>
      </c>
      <c r="D78" s="1">
        <v>203.8</v>
      </c>
      <c r="E78" s="1">
        <v>9.6999999999999993</v>
      </c>
      <c r="F78" s="4">
        <f t="shared" si="0"/>
        <v>3.8416005411316001</v>
      </c>
      <c r="G78" s="4">
        <f t="shared" si="1"/>
        <v>46.015248027066463</v>
      </c>
      <c r="H78" s="4">
        <f t="shared" si="2"/>
        <v>4.2847519729335346</v>
      </c>
      <c r="J78" s="9"/>
    </row>
    <row r="79" spans="1:13" x14ac:dyDescent="0.25">
      <c r="J79" s="9"/>
    </row>
    <row r="80" spans="1:13" x14ac:dyDescent="0.25">
      <c r="J80" s="9"/>
    </row>
    <row r="81" spans="10:11" x14ac:dyDescent="0.25">
      <c r="J81" s="9"/>
    </row>
    <row r="82" spans="10:11" x14ac:dyDescent="0.25">
      <c r="J82" s="9"/>
    </row>
    <row r="83" spans="10:11" x14ac:dyDescent="0.25">
      <c r="J83" s="9"/>
    </row>
    <row r="84" spans="10:11" x14ac:dyDescent="0.25">
      <c r="J84" s="9"/>
    </row>
    <row r="85" spans="10:11" x14ac:dyDescent="0.25">
      <c r="J85" s="9"/>
    </row>
    <row r="86" spans="10:11" x14ac:dyDescent="0.25">
      <c r="J86" s="9"/>
    </row>
    <row r="87" spans="10:11" x14ac:dyDescent="0.25">
      <c r="J87" s="9"/>
    </row>
    <row r="88" spans="10:11" x14ac:dyDescent="0.25">
      <c r="J88" s="9"/>
    </row>
    <row r="89" spans="10:11" x14ac:dyDescent="0.25">
      <c r="J89" s="9"/>
    </row>
    <row r="90" spans="10:11" x14ac:dyDescent="0.25">
      <c r="J90" s="9"/>
    </row>
    <row r="91" spans="10:11" x14ac:dyDescent="0.25">
      <c r="J91" s="9"/>
    </row>
    <row r="92" spans="10:11" x14ac:dyDescent="0.25">
      <c r="K92" t="s">
        <v>41</v>
      </c>
    </row>
    <row r="95" spans="10:11" x14ac:dyDescent="0.25">
      <c r="J95" s="9" t="s">
        <v>35</v>
      </c>
      <c r="K95" t="s">
        <v>36</v>
      </c>
    </row>
    <row r="96" spans="10:11" x14ac:dyDescent="0.25">
      <c r="K96" t="s">
        <v>37</v>
      </c>
    </row>
    <row r="98" spans="11:14" x14ac:dyDescent="0.25">
      <c r="K98" t="s">
        <v>8</v>
      </c>
      <c r="M98">
        <v>90</v>
      </c>
      <c r="N98" t="s">
        <v>21</v>
      </c>
    </row>
    <row r="99" spans="11:14" x14ac:dyDescent="0.25">
      <c r="K99" t="s">
        <v>38</v>
      </c>
      <c r="M99" s="2">
        <f>L59+L60*LN(M98)</f>
        <v>80.191156322605281</v>
      </c>
      <c r="N99" t="s">
        <v>21</v>
      </c>
    </row>
    <row r="101" spans="11:14" x14ac:dyDescent="0.25">
      <c r="K101" t="s">
        <v>22</v>
      </c>
    </row>
    <row r="102" spans="11:14" x14ac:dyDescent="0.25">
      <c r="K102" t="s">
        <v>6</v>
      </c>
      <c r="L102">
        <f>MIN(Income)</f>
        <v>30.3</v>
      </c>
      <c r="M102" t="s">
        <v>21</v>
      </c>
    </row>
    <row r="103" spans="11:14" x14ac:dyDescent="0.25">
      <c r="K103" t="s">
        <v>7</v>
      </c>
      <c r="L103">
        <f>MAX(Income)</f>
        <v>108.5</v>
      </c>
      <c r="M103" t="s">
        <v>21</v>
      </c>
    </row>
    <row r="105" spans="11:14" x14ac:dyDescent="0.25">
      <c r="K105" t="s">
        <v>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Answers test 10</vt:lpstr>
      <vt:lpstr>Expenses</vt:lpstr>
      <vt:lpstr>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2022-02-08T11:16:09Z</dcterms:modified>
</cp:coreProperties>
</file>