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6\"/>
    </mc:Choice>
  </mc:AlternateContent>
  <xr:revisionPtr revIDLastSave="0" documentId="13_ncr:1_{0365EF81-D7CB-4781-8004-7505005AFC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eight-Gender" sheetId="24" r:id="rId1"/>
    <sheet name="Height-Weight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4" l="1"/>
  <c r="E19" i="24"/>
  <c r="D20" i="24"/>
  <c r="D19" i="24"/>
  <c r="K16" i="24"/>
  <c r="J16" i="24"/>
  <c r="I16" i="24"/>
  <c r="H16" i="24"/>
  <c r="D26" i="24"/>
  <c r="I5" i="24" l="1"/>
  <c r="K5" i="24" s="1"/>
  <c r="H5" i="24"/>
  <c r="J5" i="24" s="1"/>
  <c r="B7" i="23" l="1"/>
  <c r="C7" i="23" s="1"/>
  <c r="C6" i="23"/>
  <c r="E4" i="23"/>
  <c r="E13" i="23" s="1"/>
  <c r="F3" i="23"/>
  <c r="G3" i="23" s="1"/>
  <c r="E14" i="24"/>
  <c r="F79" i="24" s="1"/>
  <c r="D14" i="24"/>
  <c r="E79" i="24" s="1"/>
  <c r="I13" i="24"/>
  <c r="K13" i="24" s="1"/>
  <c r="H13" i="24"/>
  <c r="J13" i="24" s="1"/>
  <c r="F13" i="24"/>
  <c r="D65" i="24" s="1"/>
  <c r="I12" i="24"/>
  <c r="K12" i="24" s="1"/>
  <c r="H12" i="24"/>
  <c r="J12" i="24" s="1"/>
  <c r="F12" i="24"/>
  <c r="E64" i="24" s="1"/>
  <c r="I11" i="24"/>
  <c r="K11" i="24" s="1"/>
  <c r="H11" i="24"/>
  <c r="J11" i="24" s="1"/>
  <c r="F11" i="24"/>
  <c r="E63" i="24" s="1"/>
  <c r="J10" i="24"/>
  <c r="I10" i="24"/>
  <c r="K10" i="24" s="1"/>
  <c r="H10" i="24"/>
  <c r="F10" i="24"/>
  <c r="E62" i="24" s="1"/>
  <c r="K9" i="24"/>
  <c r="I9" i="24"/>
  <c r="H9" i="24"/>
  <c r="J9" i="24" s="1"/>
  <c r="F9" i="24"/>
  <c r="D61" i="24" s="1"/>
  <c r="I8" i="24"/>
  <c r="K8" i="24" s="1"/>
  <c r="H8" i="24"/>
  <c r="J8" i="24" s="1"/>
  <c r="F8" i="24"/>
  <c r="E60" i="24" s="1"/>
  <c r="I7" i="24"/>
  <c r="K7" i="24" s="1"/>
  <c r="H7" i="24"/>
  <c r="F7" i="24"/>
  <c r="E59" i="24" s="1"/>
  <c r="I6" i="24"/>
  <c r="K6" i="24" s="1"/>
  <c r="H6" i="24"/>
  <c r="J6" i="24" s="1"/>
  <c r="F6" i="24"/>
  <c r="E58" i="24" s="1"/>
  <c r="F5" i="24"/>
  <c r="D57" i="24" s="1"/>
  <c r="J28" i="23"/>
  <c r="H12" i="23"/>
  <c r="G12" i="23"/>
  <c r="F12" i="23"/>
  <c r="E12" i="23"/>
  <c r="H10" i="23"/>
  <c r="I49" i="23" s="1"/>
  <c r="G10" i="23"/>
  <c r="H50" i="23" s="1"/>
  <c r="F10" i="23"/>
  <c r="G51" i="23" s="1"/>
  <c r="E10" i="23"/>
  <c r="F52" i="23" s="1"/>
  <c r="K9" i="23"/>
  <c r="I9" i="23"/>
  <c r="K8" i="23"/>
  <c r="I8" i="23"/>
  <c r="H36" i="23" s="1"/>
  <c r="K7" i="23"/>
  <c r="I7" i="23"/>
  <c r="I35" i="23" s="1"/>
  <c r="K6" i="23"/>
  <c r="L6" i="23" s="1"/>
  <c r="I6" i="23"/>
  <c r="F34" i="23" s="1"/>
  <c r="J6" i="23"/>
  <c r="E49" i="23" s="1"/>
  <c r="L7" i="23" l="1"/>
  <c r="I14" i="24"/>
  <c r="G4" i="23"/>
  <c r="G13" i="23" s="1"/>
  <c r="H3" i="23"/>
  <c r="H4" i="23" s="1"/>
  <c r="B8" i="23"/>
  <c r="F4" i="23"/>
  <c r="F49" i="23"/>
  <c r="H51" i="23"/>
  <c r="G52" i="23"/>
  <c r="N6" i="23"/>
  <c r="F74" i="24"/>
  <c r="F78" i="24"/>
  <c r="D59" i="24"/>
  <c r="F59" i="24" s="1"/>
  <c r="H14" i="24"/>
  <c r="F75" i="24"/>
  <c r="E61" i="24"/>
  <c r="F61" i="24" s="1"/>
  <c r="K14" i="24"/>
  <c r="E73" i="24"/>
  <c r="E77" i="24"/>
  <c r="E81" i="24"/>
  <c r="D63" i="24"/>
  <c r="F63" i="24" s="1"/>
  <c r="E74" i="24"/>
  <c r="E78" i="24"/>
  <c r="E57" i="24"/>
  <c r="F57" i="24" s="1"/>
  <c r="E65" i="24"/>
  <c r="F65" i="24" s="1"/>
  <c r="D60" i="24"/>
  <c r="F60" i="24" s="1"/>
  <c r="J7" i="24"/>
  <c r="J14" i="24" s="1"/>
  <c r="F73" i="24"/>
  <c r="E76" i="24"/>
  <c r="F77" i="24"/>
  <c r="E80" i="24"/>
  <c r="F81" i="24"/>
  <c r="D58" i="24"/>
  <c r="F58" i="24" s="1"/>
  <c r="D62" i="24"/>
  <c r="F62" i="24" s="1"/>
  <c r="F14" i="24"/>
  <c r="G77" i="24" s="1"/>
  <c r="D64" i="24"/>
  <c r="F64" i="24" s="1"/>
  <c r="E75" i="24"/>
  <c r="F76" i="24"/>
  <c r="F80" i="24"/>
  <c r="E87" i="24" s="1"/>
  <c r="G81" i="24"/>
  <c r="I10" i="23"/>
  <c r="H38" i="23" s="1"/>
  <c r="H34" i="23"/>
  <c r="G35" i="23"/>
  <c r="F36" i="23"/>
  <c r="I37" i="23"/>
  <c r="G49" i="23"/>
  <c r="F50" i="23"/>
  <c r="I51" i="23"/>
  <c r="H52" i="23"/>
  <c r="F35" i="23"/>
  <c r="H37" i="23"/>
  <c r="I50" i="23"/>
  <c r="E11" i="23"/>
  <c r="N7" i="23"/>
  <c r="K10" i="23"/>
  <c r="I34" i="23"/>
  <c r="H35" i="23"/>
  <c r="G36" i="23"/>
  <c r="F37" i="23"/>
  <c r="H49" i="23"/>
  <c r="G50" i="23"/>
  <c r="F51" i="23"/>
  <c r="I52" i="23"/>
  <c r="G34" i="23"/>
  <c r="I36" i="23"/>
  <c r="F13" i="23"/>
  <c r="G37" i="23"/>
  <c r="F33" i="23" l="1"/>
  <c r="G73" i="24"/>
  <c r="J49" i="23"/>
  <c r="J51" i="23"/>
  <c r="I38" i="23"/>
  <c r="G11" i="23"/>
  <c r="H33" i="23" s="1"/>
  <c r="D21" i="24"/>
  <c r="D22" i="24" s="1"/>
  <c r="E21" i="24"/>
  <c r="E22" i="24" s="1"/>
  <c r="F38" i="23"/>
  <c r="E82" i="24"/>
  <c r="L8" i="23"/>
  <c r="J50" i="23"/>
  <c r="B9" i="23"/>
  <c r="C9" i="23" s="1"/>
  <c r="C8" i="23"/>
  <c r="N8" i="23" s="1"/>
  <c r="I53" i="23"/>
  <c r="J52" i="23"/>
  <c r="G76" i="24"/>
  <c r="G78" i="24"/>
  <c r="E38" i="24"/>
  <c r="D37" i="24"/>
  <c r="E34" i="24"/>
  <c r="D33" i="24"/>
  <c r="G75" i="24"/>
  <c r="D35" i="24"/>
  <c r="E32" i="24"/>
  <c r="F66" i="24"/>
  <c r="E37" i="24"/>
  <c r="D32" i="24"/>
  <c r="E39" i="24"/>
  <c r="D38" i="24"/>
  <c r="E35" i="24"/>
  <c r="D34" i="24"/>
  <c r="E31" i="24"/>
  <c r="G79" i="24"/>
  <c r="D39" i="24"/>
  <c r="F39" i="24" s="1"/>
  <c r="E36" i="24"/>
  <c r="D31" i="24"/>
  <c r="D36" i="24"/>
  <c r="E33" i="24"/>
  <c r="D66" i="24"/>
  <c r="G74" i="24"/>
  <c r="G80" i="24"/>
  <c r="E66" i="24"/>
  <c r="F82" i="24"/>
  <c r="H53" i="23"/>
  <c r="J35" i="23"/>
  <c r="J36" i="23"/>
  <c r="H13" i="23"/>
  <c r="G53" i="23"/>
  <c r="F53" i="23"/>
  <c r="F11" i="23"/>
  <c r="G33" i="23" s="1"/>
  <c r="J37" i="23"/>
  <c r="F25" i="23"/>
  <c r="J7" i="23"/>
  <c r="E50" i="23" s="1"/>
  <c r="H73" i="23"/>
  <c r="I72" i="23"/>
  <c r="F71" i="23"/>
  <c r="G70" i="23"/>
  <c r="H70" i="23"/>
  <c r="G73" i="23"/>
  <c r="H72" i="23"/>
  <c r="I71" i="23"/>
  <c r="F70" i="23"/>
  <c r="I73" i="23"/>
  <c r="G71" i="23"/>
  <c r="F73" i="23"/>
  <c r="G72" i="23"/>
  <c r="H71" i="23"/>
  <c r="I70" i="23"/>
  <c r="G38" i="23"/>
  <c r="F72" i="23"/>
  <c r="J34" i="23"/>
  <c r="J53" i="23" l="1"/>
  <c r="L9" i="23"/>
  <c r="M8" i="23" s="1"/>
  <c r="F38" i="24"/>
  <c r="D51" i="24" s="1"/>
  <c r="F34" i="24"/>
  <c r="F32" i="24"/>
  <c r="F37" i="24"/>
  <c r="J8" i="23"/>
  <c r="F29" i="23" s="1"/>
  <c r="I74" i="23"/>
  <c r="H74" i="23"/>
  <c r="H11" i="23"/>
  <c r="I33" i="23" s="1"/>
  <c r="J72" i="23"/>
  <c r="F35" i="24"/>
  <c r="F36" i="24"/>
  <c r="F33" i="24"/>
  <c r="G82" i="24"/>
  <c r="F31" i="24"/>
  <c r="D40" i="24"/>
  <c r="E40" i="24"/>
  <c r="D50" i="24"/>
  <c r="J73" i="23"/>
  <c r="G74" i="23"/>
  <c r="J71" i="23"/>
  <c r="N9" i="23"/>
  <c r="F74" i="23"/>
  <c r="J70" i="23"/>
  <c r="J38" i="23"/>
  <c r="E16" i="23" l="1"/>
  <c r="E17" i="23" s="1"/>
  <c r="E19" i="23" s="1"/>
  <c r="E49" i="24"/>
  <c r="D49" i="24"/>
  <c r="E52" i="24"/>
  <c r="D52" i="24"/>
  <c r="E51" i="23"/>
  <c r="D48" i="24"/>
  <c r="E46" i="24"/>
  <c r="M9" i="23"/>
  <c r="M6" i="23"/>
  <c r="M7" i="23"/>
  <c r="E50" i="24"/>
  <c r="E45" i="24"/>
  <c r="E47" i="24"/>
  <c r="E51" i="24"/>
  <c r="E48" i="24"/>
  <c r="D47" i="24"/>
  <c r="D45" i="24"/>
  <c r="D46" i="24"/>
  <c r="D44" i="24"/>
  <c r="F40" i="24"/>
  <c r="E44" i="24"/>
  <c r="J74" i="23"/>
  <c r="J9" i="23"/>
  <c r="E52" i="23" s="1"/>
  <c r="E18" i="23" l="1"/>
</calcChain>
</file>

<file path=xl/sharedStrings.xml><?xml version="1.0" encoding="utf-8"?>
<sst xmlns="http://schemas.openxmlformats.org/spreadsheetml/2006/main" count="186" uniqueCount="109">
  <si>
    <t>xi</t>
  </si>
  <si>
    <t>Gender</t>
  </si>
  <si>
    <t>Height</t>
  </si>
  <si>
    <t>TOTAL</t>
  </si>
  <si>
    <t>Male</t>
  </si>
  <si>
    <t>Female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</si>
  <si>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</si>
  <si>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</si>
  <si>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</si>
  <si>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</si>
  <si>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</si>
  <si>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</si>
  <si>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</si>
  <si>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</si>
  <si>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</si>
  <si>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X\Y</t>
  </si>
  <si>
    <t>41-55</t>
  </si>
  <si>
    <t>55-69</t>
  </si>
  <si>
    <t>69-83</t>
  </si>
  <si>
    <t>83-97</t>
  </si>
  <si>
    <t>148-160</t>
  </si>
  <si>
    <t>160-172</t>
  </si>
  <si>
    <t>172-184</t>
  </si>
  <si>
    <t>184-196</t>
  </si>
  <si>
    <t>X=Height</t>
  </si>
  <si>
    <t>Y=Weight</t>
  </si>
  <si>
    <t>ni.</t>
  </si>
  <si>
    <t>ai</t>
  </si>
  <si>
    <t>n.j</t>
  </si>
  <si>
    <t>yj</t>
  </si>
  <si>
    <t>aj</t>
  </si>
  <si>
    <t>a)</t>
  </si>
  <si>
    <t>b)</t>
  </si>
  <si>
    <t>Average Y</t>
  </si>
  <si>
    <t>Variance Y</t>
  </si>
  <si>
    <t>c)</t>
  </si>
  <si>
    <t>d)</t>
  </si>
  <si>
    <t>e)</t>
  </si>
  <si>
    <t>Marginal X</t>
  </si>
  <si>
    <t>Marginal Y</t>
  </si>
  <si>
    <t>ni/Y&lt;=69</t>
  </si>
  <si>
    <t>Ni/Y&lt;=69</t>
  </si>
  <si>
    <t>nj/X&gt;184</t>
  </si>
  <si>
    <t>A)</t>
  </si>
  <si>
    <t>cm</t>
  </si>
  <si>
    <t>kg</t>
  </si>
  <si>
    <t>cm^2</t>
  </si>
  <si>
    <t>kg^2</t>
  </si>
  <si>
    <t>B)</t>
  </si>
  <si>
    <t>C)</t>
  </si>
  <si>
    <t>D)</t>
  </si>
  <si>
    <t>E)</t>
  </si>
  <si>
    <t>fj/i</t>
  </si>
  <si>
    <t>fi/j</t>
  </si>
  <si>
    <t>F)</t>
  </si>
  <si>
    <t>xi*niM</t>
  </si>
  <si>
    <t>xi^2*niM</t>
  </si>
  <si>
    <t>CV</t>
  </si>
  <si>
    <t>fi. x f.j</t>
  </si>
  <si>
    <t>C.V.  Y</t>
  </si>
  <si>
    <t>Std dev Y</t>
  </si>
  <si>
    <t>Joint relative frequency distribution</t>
  </si>
  <si>
    <t>Row profiles</t>
  </si>
  <si>
    <t>Column profiles</t>
  </si>
  <si>
    <t>Fi/Y&lt;=69</t>
  </si>
  <si>
    <t>fi.</t>
  </si>
  <si>
    <t>f.j</t>
  </si>
  <si>
    <t>Average</t>
  </si>
  <si>
    <t>Variance</t>
  </si>
  <si>
    <t>Std dev</t>
  </si>
  <si>
    <t>xi*niF</t>
  </si>
  <si>
    <t>xi^2*niF</t>
  </si>
  <si>
    <t>Bivariate relative joint frequency distribution</t>
  </si>
  <si>
    <t>Distributions of the students' weight given height</t>
  </si>
  <si>
    <t>Distributions of the students' height given weight</t>
  </si>
  <si>
    <t>The height is more homogeneous in the female student's group as the CV is smaller.</t>
  </si>
  <si>
    <t>Height and Gender are NOT statistically independent</t>
  </si>
  <si>
    <t xml:space="preserve">as fij is not equal to fi. x f.j </t>
  </si>
  <si>
    <t>% students X&gt;180/Y=female</t>
  </si>
  <si>
    <r>
      <rPr>
        <b/>
        <i/>
        <sz val="11"/>
        <color rgb="FF000000"/>
        <rFont val="Calibri"/>
        <family val="2"/>
      </rPr>
      <t>Gender</t>
    </r>
    <r>
      <rPr>
        <sz val="11"/>
        <color rgb="FF000000"/>
        <rFont val="Calibri"/>
        <family val="2"/>
      </rPr>
      <t xml:space="preserve"> is a qualitative nominal variable. Then, the </t>
    </r>
    <r>
      <rPr>
        <b/>
        <sz val="11"/>
        <color rgb="FF000000"/>
        <rFont val="Calibri"/>
        <family val="2"/>
      </rPr>
      <t>Mode</t>
    </r>
    <r>
      <rPr>
        <sz val="11"/>
        <color rgb="FF000000"/>
        <rFont val="Calibri"/>
        <family val="2"/>
      </rPr>
      <t xml:space="preserve"> is the only appropriate location measure.</t>
    </r>
  </si>
  <si>
    <t>Mode</t>
  </si>
  <si>
    <t>because is the value of the variable with the highest frequency (83 male students)</t>
  </si>
  <si>
    <t>(It is not necessary to check the condition for all the combinations; if one is not fulfilled, then the</t>
  </si>
  <si>
    <t>conclusion is that the variables are NOT independent)</t>
  </si>
  <si>
    <t>Clustered bar chart</t>
  </si>
  <si>
    <t>Stacked bar chart</t>
  </si>
  <si>
    <t>Distribution of gender given student's height: Row profiles</t>
  </si>
  <si>
    <t xml:space="preserve">f) </t>
  </si>
  <si>
    <t>Distribution of student's heights given the gender: Column profiles</t>
  </si>
  <si>
    <r>
      <t xml:space="preserve">The distributions that are being presented correspond to a </t>
    </r>
    <r>
      <rPr>
        <b/>
        <sz val="11"/>
        <color rgb="FF000000"/>
        <rFont val="Calibri"/>
        <family val="2"/>
      </rPr>
      <t>quantitative</t>
    </r>
    <r>
      <rPr>
        <sz val="11"/>
        <color rgb="FF000000"/>
        <rFont val="Calibri"/>
        <family val="2"/>
      </rPr>
      <t xml:space="preserve"> and </t>
    </r>
    <r>
      <rPr>
        <b/>
        <sz val="11"/>
        <color rgb="FF000000"/>
        <rFont val="Calibri"/>
        <family val="2"/>
      </rPr>
      <t>grouped</t>
    </r>
    <r>
      <rPr>
        <sz val="11"/>
        <color rgb="FF000000"/>
        <rFont val="Calibri"/>
        <family val="2"/>
      </rPr>
      <t xml:space="preserve"> variable (Height), then </t>
    </r>
    <r>
      <rPr>
        <b/>
        <sz val="11"/>
        <color rgb="FF000000"/>
        <rFont val="Calibri"/>
        <family val="2"/>
      </rPr>
      <t>frequency polygons</t>
    </r>
    <r>
      <rPr>
        <sz val="11"/>
        <color rgb="FF000000"/>
        <rFont val="Calibri"/>
        <family val="2"/>
      </rPr>
      <t xml:space="preserve"> are appropriate to present them.</t>
    </r>
  </si>
  <si>
    <r>
      <t xml:space="preserve">The distributions that are being presented correspond to a </t>
    </r>
    <r>
      <rPr>
        <b/>
        <sz val="11"/>
        <color rgb="FF000000"/>
        <rFont val="Calibri"/>
        <family val="2"/>
      </rPr>
      <t>qualitative</t>
    </r>
    <r>
      <rPr>
        <sz val="11"/>
        <color rgb="FF000000"/>
        <rFont val="Calibri"/>
        <family val="2"/>
      </rPr>
      <t xml:space="preserve"> variable (Gender), then </t>
    </r>
    <r>
      <rPr>
        <b/>
        <sz val="11"/>
        <color rgb="FF000000"/>
        <rFont val="Calibri"/>
        <family val="2"/>
      </rPr>
      <t xml:space="preserve">bar charts </t>
    </r>
    <r>
      <rPr>
        <sz val="11"/>
        <color rgb="FF000000"/>
        <rFont val="Calibri"/>
        <family val="2"/>
      </rPr>
      <t>are appropriate to present them.</t>
    </r>
  </si>
  <si>
    <t>All the widhts are the same. Then, it is not necessary to calculate the densities.</t>
  </si>
  <si>
    <t>g)</t>
  </si>
  <si>
    <t>The CV is lower than 0.2, then the average is  representative.</t>
  </si>
  <si>
    <t>The class with the greatest frequency is the one with weights between 69 and 83 kg.</t>
  </si>
  <si>
    <t xml:space="preserve">With SUMPRODUCT function: </t>
  </si>
  <si>
    <t>The interval that contains the value that cumulates at least 80% of the students is:</t>
  </si>
  <si>
    <t>The numerical measure that we have to calculate is:</t>
  </si>
  <si>
    <t>P80 (X/Y&lt;=69)</t>
  </si>
  <si>
    <t xml:space="preserve">P80 (X/Y&lt;=69) = </t>
  </si>
  <si>
    <r>
      <rPr>
        <sz val="10"/>
        <color rgb="FF000000"/>
        <rFont val="Arial"/>
        <family val="2"/>
      </rPr>
      <t>We have to calculate the</t>
    </r>
    <r>
      <rPr>
        <b/>
        <sz val="10"/>
        <color rgb="FF000000"/>
        <rFont val="Arial"/>
        <family val="2"/>
      </rPr>
      <t xml:space="preserve"> Mode (Y/X&gt;184)</t>
    </r>
  </si>
  <si>
    <t>Mode (Y/X&gt;184) =</t>
  </si>
  <si>
    <t xml:space="preserve">All the widhts are equal (aj = 14). </t>
  </si>
  <si>
    <t>Then, it is not necessary to calculate the frequency densities.</t>
  </si>
  <si>
    <t xml:space="preserve">All the widhts are equal (ai = 12). </t>
  </si>
  <si>
    <t>As the row profiles are NOT all of them equal, then the two variables are NOT</t>
  </si>
  <si>
    <t>The same conclusion is obtained observing the column profiles.</t>
  </si>
  <si>
    <t>statistically independent.</t>
  </si>
  <si>
    <t>We do not need to calculate the densities as all the intervals have the same width.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</si>
</sst>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1"/>
    <xf numFmtId="0" fontId="5" fillId="0" borderId="0" xfId="2"/>
    <xf numFmtId="0" fontId="12" fillId="6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/>
    </xf>
    <xf numFmtId="0" fontId="9" fillId="0" borderId="1" xfId="2" applyFont="1" applyBorder="1"/>
    <xf numFmtId="0" fontId="10" fillId="2" borderId="1" xfId="2" applyFont="1" applyFill="1" applyBorder="1" applyAlignment="1">
      <alignment horizontal="right"/>
    </xf>
    <xf numFmtId="0" fontId="9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9" fillId="0" borderId="0" xfId="2" applyFont="1"/>
    <xf numFmtId="0" fontId="3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5" fillId="8" borderId="1" xfId="1" applyFill="1" applyBorder="1"/>
    <xf numFmtId="0" fontId="4" fillId="0" borderId="0" xfId="1" applyFont="1" applyAlignment="1">
      <alignment horizontal="center" vertical="top"/>
    </xf>
    <xf numFmtId="0" fontId="4" fillId="9" borderId="0" xfId="1" applyFont="1" applyFill="1" applyAlignment="1">
      <alignment horizontal="center" vertical="top"/>
    </xf>
    <xf numFmtId="2" fontId="3" fillId="9" borderId="0" xfId="1" applyNumberFormat="1" applyFont="1" applyFill="1" applyAlignment="1">
      <alignment horizontal="center" vertical="top"/>
    </xf>
    <xf numFmtId="0" fontId="5" fillId="9" borderId="0" xfId="1" applyFill="1" applyAlignment="1">
      <alignment horizontal="left"/>
    </xf>
    <xf numFmtId="10" fontId="3" fillId="9" borderId="0" xfId="12" applyNumberFormat="1" applyFont="1" applyFill="1" applyAlignment="1">
      <alignment horizontal="center" vertical="top"/>
    </xf>
    <xf numFmtId="0" fontId="3" fillId="9" borderId="0" xfId="1" applyFont="1" applyFill="1" applyAlignment="1">
      <alignment horizontal="left" vertical="top"/>
    </xf>
    <xf numFmtId="0" fontId="4" fillId="9" borderId="0" xfId="1" applyFont="1" applyFill="1" applyAlignment="1">
      <alignment horizontal="left" vertical="top"/>
    </xf>
    <xf numFmtId="0" fontId="3" fillId="9" borderId="0" xfId="1" applyFont="1" applyFill="1" applyAlignment="1">
      <alignment horizontal="center" vertical="top"/>
    </xf>
    <xf numFmtId="2" fontId="3" fillId="9" borderId="0" xfId="1" applyNumberFormat="1" applyFont="1" applyFill="1" applyAlignment="1">
      <alignment horizontal="left" vertical="top"/>
    </xf>
    <xf numFmtId="2" fontId="3" fillId="9" borderId="0" xfId="1" applyNumberFormat="1" applyFont="1" applyFill="1" applyAlignment="1">
      <alignment horizontal="right" vertical="top"/>
    </xf>
    <xf numFmtId="0" fontId="6" fillId="5" borderId="1" xfId="1" applyFont="1" applyFill="1" applyBorder="1" applyAlignment="1">
      <alignment horizontal="center"/>
    </xf>
    <xf numFmtId="10" fontId="0" fillId="5" borderId="1" xfId="12" applyNumberFormat="1" applyFont="1" applyFill="1" applyBorder="1" applyAlignment="1">
      <alignment horizontal="center"/>
    </xf>
    <xf numFmtId="10" fontId="5" fillId="5" borderId="1" xfId="1" applyNumberFormat="1" applyFill="1" applyBorder="1" applyAlignment="1">
      <alignment horizontal="center"/>
    </xf>
    <xf numFmtId="10" fontId="5" fillId="0" borderId="0" xfId="1" applyNumberFormat="1" applyAlignment="1">
      <alignment horizontal="center"/>
    </xf>
    <xf numFmtId="0" fontId="5" fillId="9" borderId="0" xfId="1" applyFill="1"/>
    <xf numFmtId="10" fontId="5" fillId="9" borderId="0" xfId="12" applyNumberFormat="1" applyFill="1"/>
    <xf numFmtId="2" fontId="9" fillId="0" borderId="1" xfId="2" applyNumberFormat="1" applyFont="1" applyBorder="1"/>
    <xf numFmtId="10" fontId="9" fillId="0" borderId="1" xfId="12" applyNumberFormat="1" applyFont="1" applyBorder="1"/>
    <xf numFmtId="0" fontId="8" fillId="0" borderId="0" xfId="2" applyFont="1"/>
    <xf numFmtId="10" fontId="10" fillId="2" borderId="1" xfId="12" applyNumberFormat="1" applyFont="1" applyFill="1" applyBorder="1" applyAlignment="1">
      <alignment horizontal="right"/>
    </xf>
    <xf numFmtId="10" fontId="10" fillId="3" borderId="1" xfId="2" applyNumberFormat="1" applyFont="1" applyFill="1" applyBorder="1" applyAlignment="1">
      <alignment horizontal="right"/>
    </xf>
    <xf numFmtId="10" fontId="9" fillId="0" borderId="0" xfId="12" applyNumberFormat="1" applyFont="1"/>
    <xf numFmtId="0" fontId="8" fillId="0" borderId="0" xfId="2" applyFont="1" applyAlignment="1">
      <alignment horizontal="center"/>
    </xf>
    <xf numFmtId="9" fontId="10" fillId="2" borderId="1" xfId="12" applyFont="1" applyFill="1" applyBorder="1" applyAlignment="1">
      <alignment horizontal="right"/>
    </xf>
    <xf numFmtId="9" fontId="10" fillId="3" borderId="1" xfId="2" applyNumberFormat="1" applyFont="1" applyFill="1" applyBorder="1" applyAlignment="1">
      <alignment horizontal="right"/>
    </xf>
    <xf numFmtId="0" fontId="6" fillId="8" borderId="1" xfId="1" applyFont="1" applyFill="1" applyBorder="1"/>
    <xf numFmtId="164" fontId="5" fillId="8" borderId="1" xfId="13" applyNumberFormat="1" applyFont="1" applyFill="1" applyBorder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right"/>
    </xf>
    <xf numFmtId="10" fontId="5" fillId="0" borderId="0" xfId="2" applyNumberFormat="1"/>
    <xf numFmtId="0" fontId="5" fillId="0" borderId="0" xfId="2" applyAlignment="1">
      <alignment horizontal="right"/>
    </xf>
    <xf numFmtId="0" fontId="10" fillId="12" borderId="1" xfId="2" applyFont="1" applyFill="1" applyBorder="1" applyAlignment="1">
      <alignment horizontal="right"/>
    </xf>
    <xf numFmtId="0" fontId="5" fillId="9" borderId="0" xfId="2" applyFill="1"/>
    <xf numFmtId="0" fontId="10" fillId="9" borderId="1" xfId="2" applyFont="1" applyFill="1" applyBorder="1" applyAlignment="1">
      <alignment horizontal="right"/>
    </xf>
    <xf numFmtId="0" fontId="10" fillId="10" borderId="1" xfId="2" applyFont="1" applyFill="1" applyBorder="1" applyAlignment="1">
      <alignment horizontal="right"/>
    </xf>
    <xf numFmtId="0" fontId="5" fillId="10" borderId="0" xfId="2" applyFill="1"/>
    <xf numFmtId="0" fontId="10" fillId="13" borderId="1" xfId="2" applyFont="1" applyFill="1" applyBorder="1" applyAlignment="1">
      <alignment horizontal="right"/>
    </xf>
    <xf numFmtId="0" fontId="5" fillId="13" borderId="0" xfId="2" applyFill="1"/>
    <xf numFmtId="0" fontId="10" fillId="11" borderId="1" xfId="2" applyFont="1" applyFill="1" applyBorder="1" applyAlignment="1">
      <alignment horizontal="right"/>
    </xf>
    <xf numFmtId="0" fontId="5" fillId="11" borderId="0" xfId="2" applyFill="1"/>
    <xf numFmtId="0" fontId="6" fillId="9" borderId="0" xfId="1" applyFont="1" applyFill="1"/>
    <xf numFmtId="0" fontId="11" fillId="4" borderId="4" xfId="2" applyFont="1" applyFill="1" applyBorder="1" applyAlignment="1">
      <alignment horizontal="center"/>
    </xf>
    <xf numFmtId="0" fontId="11" fillId="4" borderId="3" xfId="2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 vertical="center" textRotation="90"/>
    </xf>
    <xf numFmtId="0" fontId="11" fillId="4" borderId="2" xfId="2" applyFont="1" applyFill="1" applyBorder="1" applyAlignment="1">
      <alignment horizontal="center" vertical="center" textRotation="90"/>
    </xf>
    <xf numFmtId="0" fontId="11" fillId="4" borderId="6" xfId="2" applyFont="1" applyFill="1" applyBorder="1" applyAlignment="1">
      <alignment horizontal="center" vertical="center" textRotation="90"/>
    </xf>
    <xf numFmtId="0" fontId="8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7" xfId="1" applyFont="1" applyBorder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4" xr:uid="{00000000-0005-0000-0000-000002000000}"/>
    <cellStyle name="Normal 2 3" xfId="7" xr:uid="{00000000-0005-0000-0000-000003000000}"/>
    <cellStyle name="Normal 2 4" xfId="11" xr:uid="{00000000-0005-0000-0000-000004000000}"/>
    <cellStyle name="Normal 3" xfId="6" xr:uid="{00000000-0005-0000-0000-000005000000}"/>
    <cellStyle name="Normal 3 2" xfId="2" xr:uid="{00000000-0005-0000-0000-000006000000}"/>
    <cellStyle name="Normal 4" xfId="10" xr:uid="{00000000-0005-0000-0000-000007000000}"/>
    <cellStyle name="Percent" xfId="13" builtinId="5"/>
    <cellStyle name="Percent 2" xfId="3" xr:uid="{00000000-0005-0000-0000-000008000000}"/>
    <cellStyle name="Porcentaje 2" xfId="5" xr:uid="{00000000-0005-0000-0000-00000A000000}"/>
    <cellStyle name="Porcentaje 3" xfId="8" xr:uid="{00000000-0005-0000-0000-00000B000000}"/>
    <cellStyle name="Porcentaje 4" xfId="9" xr:uid="{00000000-0005-0000-0000-00000C000000}"/>
    <cellStyle name="Porcentaje 5" xfId="12" xr:uid="{00000000-0005-0000-0000-00000D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of height given gender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'Height-Gender'!$E$72</c:f>
              <c:strCache>
                <c:ptCount val="1"/>
                <c:pt idx="0">
                  <c:v>Male</c:v>
                </c:pt>
              </c:strCache>
            </c:strRef>
          </c:tx>
          <c:xVal>
            <c:numRef>
              <c:f>'Height-Gender'!$D$73:$D$81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xVal>
          <c:yVal>
            <c:numRef>
              <c:f>'Height-Gender'!$E$73:$E$81</c:f>
              <c:numCache>
                <c:formatCode>0.00%</c:formatCode>
                <c:ptCount val="9"/>
                <c:pt idx="0">
                  <c:v>0</c:v>
                </c:pt>
                <c:pt idx="1">
                  <c:v>1.2048192771084338E-2</c:v>
                </c:pt>
                <c:pt idx="2">
                  <c:v>3.614457831325301E-2</c:v>
                </c:pt>
                <c:pt idx="3">
                  <c:v>0.12048192771084337</c:v>
                </c:pt>
                <c:pt idx="4">
                  <c:v>0.21686746987951808</c:v>
                </c:pt>
                <c:pt idx="5">
                  <c:v>0.27710843373493976</c:v>
                </c:pt>
                <c:pt idx="6">
                  <c:v>0.19277108433734941</c:v>
                </c:pt>
                <c:pt idx="7">
                  <c:v>0.12048192771084337</c:v>
                </c:pt>
                <c:pt idx="8">
                  <c:v>2.4096385542168676E-2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DB-47FB-A68B-41E47043507B}"/>
            </c:ext>
          </c:extLst>
        </c:ser>
        <c:ser>
          <c:idx val="1"/>
          <c:order val="1"/>
          <c:tx>
            <c:strRef>
              <c:f>'Height-Gender'!$F$72</c:f>
              <c:strCache>
                <c:ptCount val="1"/>
                <c:pt idx="0">
                  <c:v>Female</c:v>
                </c:pt>
              </c:strCache>
            </c:strRef>
          </c:tx>
          <c:xVal>
            <c:numRef>
              <c:f>'Height-Gender'!$D$73:$D$81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xVal>
          <c:yVal>
            <c:numRef>
              <c:f>'Height-Gender'!$F$73:$F$81</c:f>
              <c:numCache>
                <c:formatCode>0.00%</c:formatCode>
                <c:ptCount val="9"/>
                <c:pt idx="0">
                  <c:v>3.7735849056603772E-2</c:v>
                </c:pt>
                <c:pt idx="1">
                  <c:v>0.16981132075471697</c:v>
                </c:pt>
                <c:pt idx="2">
                  <c:v>0.39622641509433965</c:v>
                </c:pt>
                <c:pt idx="3">
                  <c:v>0.20754716981132076</c:v>
                </c:pt>
                <c:pt idx="4">
                  <c:v>0.15094339622641509</c:v>
                </c:pt>
                <c:pt idx="5">
                  <c:v>0</c:v>
                </c:pt>
                <c:pt idx="6">
                  <c:v>1.8867924528301886E-2</c:v>
                </c:pt>
                <c:pt idx="7">
                  <c:v>1.8867924528301886E-2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DB-47FB-A68B-41E47043507B}"/>
            </c:ext>
          </c:extLst>
        </c:ser>
        <c:ser>
          <c:idx val="2"/>
          <c:order val="2"/>
          <c:tx>
            <c:strRef>
              <c:f>'Height-Gender'!$G$72</c:f>
              <c:strCache>
                <c:ptCount val="1"/>
                <c:pt idx="0">
                  <c:v>Marginal X</c:v>
                </c:pt>
              </c:strCache>
            </c:strRef>
          </c:tx>
          <c:xVal>
            <c:numRef>
              <c:f>'Height-Gender'!$D$73:$D$81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xVal>
          <c:yVal>
            <c:numRef>
              <c:f>'Height-Gender'!$G$73:$G$81</c:f>
              <c:numCache>
                <c:formatCode>0.00%</c:formatCode>
                <c:ptCount val="9"/>
                <c:pt idx="0">
                  <c:v>1.4705882352941176E-2</c:v>
                </c:pt>
                <c:pt idx="1">
                  <c:v>7.3529411764705885E-2</c:v>
                </c:pt>
                <c:pt idx="2">
                  <c:v>0.17647058823529413</c:v>
                </c:pt>
                <c:pt idx="3">
                  <c:v>0.15441176470588236</c:v>
                </c:pt>
                <c:pt idx="4">
                  <c:v>0.19117647058823528</c:v>
                </c:pt>
                <c:pt idx="5">
                  <c:v>0.16911764705882354</c:v>
                </c:pt>
                <c:pt idx="6">
                  <c:v>0.125</c:v>
                </c:pt>
                <c:pt idx="7">
                  <c:v>8.0882352941176475E-2</c:v>
                </c:pt>
                <c:pt idx="8">
                  <c:v>1.4705882352941176E-2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DB-47FB-A68B-41E470435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12736"/>
        <c:axId val="71014656"/>
      </c:scatterChart>
      <c:valAx>
        <c:axId val="71012736"/>
        <c:scaling>
          <c:orientation val="minMax"/>
          <c:max val="200"/>
          <c:min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 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14656"/>
        <c:crosses val="autoZero"/>
        <c:crossBetween val="midCat"/>
      </c:valAx>
      <c:valAx>
        <c:axId val="7101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students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1012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of gender given height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'Height-Gender'!$D$56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'Height-Gender'!$C$57:$C$66</c:f>
              <c:strCache>
                <c:ptCount val="10"/>
                <c:pt idx="0">
                  <c:v>150-155</c:v>
                </c:pt>
                <c:pt idx="1">
                  <c:v>155-160</c:v>
                </c:pt>
                <c:pt idx="2">
                  <c:v>160-165</c:v>
                </c:pt>
                <c:pt idx="3">
                  <c:v>165-170</c:v>
                </c:pt>
                <c:pt idx="4">
                  <c:v>170-175</c:v>
                </c:pt>
                <c:pt idx="5">
                  <c:v>175-180</c:v>
                </c:pt>
                <c:pt idx="6">
                  <c:v>180-185</c:v>
                </c:pt>
                <c:pt idx="7">
                  <c:v>185-190</c:v>
                </c:pt>
                <c:pt idx="8">
                  <c:v>190-195</c:v>
                </c:pt>
                <c:pt idx="9">
                  <c:v>Marginal Y</c:v>
                </c:pt>
              </c:strCache>
            </c:strRef>
          </c:cat>
          <c:val>
            <c:numRef>
              <c:f>'Height-Gender'!$D$57:$D$66</c:f>
              <c:numCache>
                <c:formatCode>0.00%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0.125</c:v>
                </c:pt>
                <c:pt idx="3">
                  <c:v>0.47619047619047616</c:v>
                </c:pt>
                <c:pt idx="4">
                  <c:v>0.69230769230769229</c:v>
                </c:pt>
                <c:pt idx="5">
                  <c:v>1</c:v>
                </c:pt>
                <c:pt idx="6">
                  <c:v>0.94117647058823528</c:v>
                </c:pt>
                <c:pt idx="7">
                  <c:v>0.90909090909090906</c:v>
                </c:pt>
                <c:pt idx="8">
                  <c:v>1</c:v>
                </c:pt>
                <c:pt idx="9">
                  <c:v>0.61029411764705888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7E3-85CA-E269E6B3F8BF}"/>
            </c:ext>
          </c:extLst>
        </c:ser>
        <c:ser>
          <c:idx val="1"/>
          <c:order val="1"/>
          <c:tx>
            <c:strRef>
              <c:f>'Height-Gender'!$E$56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'Height-Gender'!$C$57:$C$66</c:f>
              <c:strCache>
                <c:ptCount val="10"/>
                <c:pt idx="0">
                  <c:v>150-155</c:v>
                </c:pt>
                <c:pt idx="1">
                  <c:v>155-160</c:v>
                </c:pt>
                <c:pt idx="2">
                  <c:v>160-165</c:v>
                </c:pt>
                <c:pt idx="3">
                  <c:v>165-170</c:v>
                </c:pt>
                <c:pt idx="4">
                  <c:v>170-175</c:v>
                </c:pt>
                <c:pt idx="5">
                  <c:v>175-180</c:v>
                </c:pt>
                <c:pt idx="6">
                  <c:v>180-185</c:v>
                </c:pt>
                <c:pt idx="7">
                  <c:v>185-190</c:v>
                </c:pt>
                <c:pt idx="8">
                  <c:v>190-195</c:v>
                </c:pt>
                <c:pt idx="9">
                  <c:v>Marginal Y</c:v>
                </c:pt>
              </c:strCache>
            </c:strRef>
          </c:cat>
          <c:val>
            <c:numRef>
              <c:f>'Height-Gender'!$E$57:$E$66</c:f>
              <c:numCache>
                <c:formatCode>0.00%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0.875</c:v>
                </c:pt>
                <c:pt idx="3">
                  <c:v>0.52380952380952384</c:v>
                </c:pt>
                <c:pt idx="4">
                  <c:v>0.30769230769230771</c:v>
                </c:pt>
                <c:pt idx="5">
                  <c:v>0</c:v>
                </c:pt>
                <c:pt idx="6">
                  <c:v>5.8823529411764705E-2</c:v>
                </c:pt>
                <c:pt idx="7">
                  <c:v>9.0909090909090912E-2</c:v>
                </c:pt>
                <c:pt idx="8">
                  <c:v>0</c:v>
                </c:pt>
                <c:pt idx="9">
                  <c:v>0.38970588235294118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E-47E3-85CA-E269E6B3F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37312"/>
        <c:axId val="71039232"/>
      </c:barChart>
      <c:catAx>
        <c:axId val="710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 cm)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039232"/>
        <c:crosses val="autoZero"/>
        <c:auto val="1"/>
        <c:lblAlgn val="ctr"/>
        <c:lblOffset val="100"/>
        <c:noMultiLvlLbl val="0"/>
      </c:catAx>
      <c:valAx>
        <c:axId val="7103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students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103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of gender given height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'Height-Gender'!$D$56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'Height-Gender'!$C$57:$C$66</c:f>
              <c:strCache>
                <c:ptCount val="10"/>
                <c:pt idx="0">
                  <c:v>150-155</c:v>
                </c:pt>
                <c:pt idx="1">
                  <c:v>155-160</c:v>
                </c:pt>
                <c:pt idx="2">
                  <c:v>160-165</c:v>
                </c:pt>
                <c:pt idx="3">
                  <c:v>165-170</c:v>
                </c:pt>
                <c:pt idx="4">
                  <c:v>170-175</c:v>
                </c:pt>
                <c:pt idx="5">
                  <c:v>175-180</c:v>
                </c:pt>
                <c:pt idx="6">
                  <c:v>180-185</c:v>
                </c:pt>
                <c:pt idx="7">
                  <c:v>185-190</c:v>
                </c:pt>
                <c:pt idx="8">
                  <c:v>190-195</c:v>
                </c:pt>
                <c:pt idx="9">
                  <c:v>Marginal Y</c:v>
                </c:pt>
              </c:strCache>
            </c:strRef>
          </c:cat>
          <c:val>
            <c:numRef>
              <c:f>'Height-Gender'!$D$57:$D$66</c:f>
              <c:numCache>
                <c:formatCode>0.00%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0.125</c:v>
                </c:pt>
                <c:pt idx="3">
                  <c:v>0.47619047619047616</c:v>
                </c:pt>
                <c:pt idx="4">
                  <c:v>0.69230769230769229</c:v>
                </c:pt>
                <c:pt idx="5">
                  <c:v>1</c:v>
                </c:pt>
                <c:pt idx="6">
                  <c:v>0.94117647058823528</c:v>
                </c:pt>
                <c:pt idx="7">
                  <c:v>0.90909090909090906</c:v>
                </c:pt>
                <c:pt idx="8">
                  <c:v>1</c:v>
                </c:pt>
                <c:pt idx="9">
                  <c:v>0.61029411764705888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E-48FC-8FC1-6703A0650A08}"/>
            </c:ext>
          </c:extLst>
        </c:ser>
        <c:ser>
          <c:idx val="1"/>
          <c:order val="1"/>
          <c:tx>
            <c:strRef>
              <c:f>'Height-Gender'!$E$56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'Height-Gender'!$C$57:$C$66</c:f>
              <c:strCache>
                <c:ptCount val="10"/>
                <c:pt idx="0">
                  <c:v>150-155</c:v>
                </c:pt>
                <c:pt idx="1">
                  <c:v>155-160</c:v>
                </c:pt>
                <c:pt idx="2">
                  <c:v>160-165</c:v>
                </c:pt>
                <c:pt idx="3">
                  <c:v>165-170</c:v>
                </c:pt>
                <c:pt idx="4">
                  <c:v>170-175</c:v>
                </c:pt>
                <c:pt idx="5">
                  <c:v>175-180</c:v>
                </c:pt>
                <c:pt idx="6">
                  <c:v>180-185</c:v>
                </c:pt>
                <c:pt idx="7">
                  <c:v>185-190</c:v>
                </c:pt>
                <c:pt idx="8">
                  <c:v>190-195</c:v>
                </c:pt>
                <c:pt idx="9">
                  <c:v>Marginal Y</c:v>
                </c:pt>
              </c:strCache>
            </c:strRef>
          </c:cat>
          <c:val>
            <c:numRef>
              <c:f>'Height-Gender'!$E$57:$E$66</c:f>
              <c:numCache>
                <c:formatCode>0.00%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0.875</c:v>
                </c:pt>
                <c:pt idx="3">
                  <c:v>0.52380952380952384</c:v>
                </c:pt>
                <c:pt idx="4">
                  <c:v>0.30769230769230771</c:v>
                </c:pt>
                <c:pt idx="5">
                  <c:v>0</c:v>
                </c:pt>
                <c:pt idx="6">
                  <c:v>5.8823529411764705E-2</c:v>
                </c:pt>
                <c:pt idx="7">
                  <c:v>9.0909090909090912E-2</c:v>
                </c:pt>
                <c:pt idx="8">
                  <c:v>0</c:v>
                </c:pt>
                <c:pt idx="9">
                  <c:v>0.38970588235294118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E-48FC-8FC1-6703A0650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37312"/>
        <c:axId val="71039232"/>
      </c:barChart>
      <c:catAx>
        <c:axId val="710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 cm)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039232"/>
        <c:crosses val="autoZero"/>
        <c:auto val="1"/>
        <c:lblAlgn val="ctr"/>
        <c:lblOffset val="100"/>
        <c:noMultiLvlLbl val="0"/>
      </c:catAx>
      <c:valAx>
        <c:axId val="7103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students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103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of weight given height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'Height-Weight'!$E$34</c:f>
              <c:strCache>
                <c:ptCount val="1"/>
                <c:pt idx="0">
                  <c:v>148-160</c:v>
                </c:pt>
              </c:strCache>
            </c:strRef>
          </c:tx>
          <c:xVal>
            <c:numRef>
              <c:f>'Height-Weight'!$F$33:$I$33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76</c:v>
                </c:pt>
                <c:pt idx="3">
                  <c:v>90</c:v>
                </c:pt>
              </c:numCache>
            </c:numRef>
          </c:xVal>
          <c:yVal>
            <c:numRef>
              <c:f>'Height-Weight'!$F$34:$I$34</c:f>
              <c:numCache>
                <c:formatCode>0.00%</c:formatCode>
                <c:ptCount val="4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2D-4D24-AC86-5DD2DB51812B}"/>
            </c:ext>
          </c:extLst>
        </c:ser>
        <c:ser>
          <c:idx val="1"/>
          <c:order val="1"/>
          <c:tx>
            <c:strRef>
              <c:f>'Height-Weight'!$E$35</c:f>
              <c:strCache>
                <c:ptCount val="1"/>
                <c:pt idx="0">
                  <c:v>160-172</c:v>
                </c:pt>
              </c:strCache>
            </c:strRef>
          </c:tx>
          <c:xVal>
            <c:numRef>
              <c:f>'Height-Weight'!$F$33:$I$33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76</c:v>
                </c:pt>
                <c:pt idx="3">
                  <c:v>90</c:v>
                </c:pt>
              </c:numCache>
            </c:numRef>
          </c:xVal>
          <c:yVal>
            <c:numRef>
              <c:f>'Height-Weight'!$F$35:$I$35</c:f>
              <c:numCache>
                <c:formatCode>0.00%</c:formatCode>
                <c:ptCount val="4"/>
                <c:pt idx="0">
                  <c:v>0.26415094339622641</c:v>
                </c:pt>
                <c:pt idx="1">
                  <c:v>0.58490566037735847</c:v>
                </c:pt>
                <c:pt idx="2">
                  <c:v>0.13207547169811321</c:v>
                </c:pt>
                <c:pt idx="3">
                  <c:v>1.8867924528301886E-2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2D-4D24-AC86-5DD2DB51812B}"/>
            </c:ext>
          </c:extLst>
        </c:ser>
        <c:ser>
          <c:idx val="2"/>
          <c:order val="2"/>
          <c:tx>
            <c:strRef>
              <c:f>'Height-Weight'!$E$36</c:f>
              <c:strCache>
                <c:ptCount val="1"/>
                <c:pt idx="0">
                  <c:v>172-184</c:v>
                </c:pt>
              </c:strCache>
            </c:strRef>
          </c:tx>
          <c:xVal>
            <c:numRef>
              <c:f>'Height-Weight'!$F$33:$I$33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76</c:v>
                </c:pt>
                <c:pt idx="3">
                  <c:v>90</c:v>
                </c:pt>
              </c:numCache>
            </c:numRef>
          </c:xVal>
          <c:yVal>
            <c:numRef>
              <c:f>'Height-Weight'!$F$36:$I$36</c:f>
              <c:numCache>
                <c:formatCode>0.00%</c:formatCode>
                <c:ptCount val="4"/>
                <c:pt idx="0">
                  <c:v>0</c:v>
                </c:pt>
                <c:pt idx="1">
                  <c:v>0.32727272727272727</c:v>
                </c:pt>
                <c:pt idx="2">
                  <c:v>0.6</c:v>
                </c:pt>
                <c:pt idx="3">
                  <c:v>7.2727272727272724E-2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2D-4D24-AC86-5DD2DB51812B}"/>
            </c:ext>
          </c:extLst>
        </c:ser>
        <c:ser>
          <c:idx val="3"/>
          <c:order val="3"/>
          <c:tx>
            <c:strRef>
              <c:f>'Height-Weight'!$E$37</c:f>
              <c:strCache>
                <c:ptCount val="1"/>
                <c:pt idx="0">
                  <c:v>184-196</c:v>
                </c:pt>
              </c:strCache>
            </c:strRef>
          </c:tx>
          <c:xVal>
            <c:numRef>
              <c:f>'Height-Weight'!$F$33:$I$33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76</c:v>
                </c:pt>
                <c:pt idx="3">
                  <c:v>90</c:v>
                </c:pt>
              </c:numCache>
            </c:numRef>
          </c:xVal>
          <c:yVal>
            <c:numRef>
              <c:f>'Height-Weight'!$F$37:$I$37</c:f>
              <c:numCache>
                <c:formatCode>0.00%</c:formatCode>
                <c:ptCount val="4"/>
                <c:pt idx="0">
                  <c:v>0</c:v>
                </c:pt>
                <c:pt idx="1">
                  <c:v>5.8823529411764705E-2</c:v>
                </c:pt>
                <c:pt idx="2">
                  <c:v>0.52941176470588236</c:v>
                </c:pt>
                <c:pt idx="3">
                  <c:v>0.41176470588235292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2D-4D24-AC86-5DD2DB51812B}"/>
            </c:ext>
          </c:extLst>
        </c:ser>
        <c:ser>
          <c:idx val="4"/>
          <c:order val="4"/>
          <c:tx>
            <c:strRef>
              <c:f>'Height-Weight'!$E$38</c:f>
              <c:strCache>
                <c:ptCount val="1"/>
                <c:pt idx="0">
                  <c:v>Marginal Y</c:v>
                </c:pt>
              </c:strCache>
            </c:strRef>
          </c:tx>
          <c:xVal>
            <c:numRef>
              <c:f>'Height-Weight'!$F$33:$I$33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76</c:v>
                </c:pt>
                <c:pt idx="3">
                  <c:v>90</c:v>
                </c:pt>
              </c:numCache>
            </c:numRef>
          </c:xVal>
          <c:yVal>
            <c:numRef>
              <c:f>'Height-Weight'!$F$38:$I$38</c:f>
              <c:numCache>
                <c:formatCode>0.00%</c:formatCode>
                <c:ptCount val="4"/>
                <c:pt idx="0">
                  <c:v>0.18248175182481752</c:v>
                </c:pt>
                <c:pt idx="1">
                  <c:v>0.37226277372262773</c:v>
                </c:pt>
                <c:pt idx="2">
                  <c:v>0.35766423357664234</c:v>
                </c:pt>
                <c:pt idx="3">
                  <c:v>8.7591240875912413E-2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2D-4D24-AC86-5DD2DB518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09920"/>
        <c:axId val="70620288"/>
      </c:scatterChart>
      <c:valAx>
        <c:axId val="70609920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Weight (in 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0620288"/>
        <c:crosses val="autoZero"/>
        <c:crossBetween val="midCat"/>
      </c:valAx>
      <c:valAx>
        <c:axId val="7062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 of students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060992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Distribution of height given weight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'Height-Weight'!$F$48</c:f>
              <c:strCache>
                <c:ptCount val="1"/>
                <c:pt idx="0">
                  <c:v>41-55</c:v>
                </c:pt>
              </c:strCache>
            </c:strRef>
          </c:tx>
          <c:xVal>
            <c:numRef>
              <c:f>'Height-Weight'!$E$49:$E$52</c:f>
              <c:numCache>
                <c:formatCode>General</c:formatCode>
                <c:ptCount val="4"/>
                <c:pt idx="0">
                  <c:v>154</c:v>
                </c:pt>
                <c:pt idx="1">
                  <c:v>166</c:v>
                </c:pt>
                <c:pt idx="2">
                  <c:v>178</c:v>
                </c:pt>
                <c:pt idx="3">
                  <c:v>190</c:v>
                </c:pt>
              </c:numCache>
            </c:numRef>
          </c:xVal>
          <c:yVal>
            <c:numRef>
              <c:f>'Height-Weight'!$F$49:$F$52</c:f>
              <c:numCache>
                <c:formatCode>0.00%</c:formatCode>
                <c:ptCount val="4"/>
                <c:pt idx="0">
                  <c:v>0.44</c:v>
                </c:pt>
                <c:pt idx="1">
                  <c:v>0.56000000000000005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D-4681-89F6-5944511399BE}"/>
            </c:ext>
          </c:extLst>
        </c:ser>
        <c:ser>
          <c:idx val="1"/>
          <c:order val="1"/>
          <c:tx>
            <c:strRef>
              <c:f>'Height-Weight'!$G$48</c:f>
              <c:strCache>
                <c:ptCount val="1"/>
                <c:pt idx="0">
                  <c:v>55-69</c:v>
                </c:pt>
              </c:strCache>
            </c:strRef>
          </c:tx>
          <c:xVal>
            <c:numRef>
              <c:f>'Height-Weight'!$E$49:$E$52</c:f>
              <c:numCache>
                <c:formatCode>General</c:formatCode>
                <c:ptCount val="4"/>
                <c:pt idx="0">
                  <c:v>154</c:v>
                </c:pt>
                <c:pt idx="1">
                  <c:v>166</c:v>
                </c:pt>
                <c:pt idx="2">
                  <c:v>178</c:v>
                </c:pt>
                <c:pt idx="3">
                  <c:v>190</c:v>
                </c:pt>
              </c:numCache>
            </c:numRef>
          </c:xVal>
          <c:yVal>
            <c:numRef>
              <c:f>'Height-Weight'!$G$49:$G$52</c:f>
              <c:numCache>
                <c:formatCode>0.00%</c:formatCode>
                <c:ptCount val="4"/>
                <c:pt idx="0">
                  <c:v>1.9607843137254902E-2</c:v>
                </c:pt>
                <c:pt idx="1">
                  <c:v>0.60784313725490191</c:v>
                </c:pt>
                <c:pt idx="2">
                  <c:v>0.35294117647058826</c:v>
                </c:pt>
                <c:pt idx="3">
                  <c:v>1.9607843137254902E-2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D-4681-89F6-5944511399BE}"/>
            </c:ext>
          </c:extLst>
        </c:ser>
        <c:ser>
          <c:idx val="2"/>
          <c:order val="2"/>
          <c:tx>
            <c:strRef>
              <c:f>'Height-Weight'!$H$48</c:f>
              <c:strCache>
                <c:ptCount val="1"/>
                <c:pt idx="0">
                  <c:v>69-83</c:v>
                </c:pt>
              </c:strCache>
            </c:strRef>
          </c:tx>
          <c:xVal>
            <c:numRef>
              <c:f>'Height-Weight'!$E$49:$E$52</c:f>
              <c:numCache>
                <c:formatCode>General</c:formatCode>
                <c:ptCount val="4"/>
                <c:pt idx="0">
                  <c:v>154</c:v>
                </c:pt>
                <c:pt idx="1">
                  <c:v>166</c:v>
                </c:pt>
                <c:pt idx="2">
                  <c:v>178</c:v>
                </c:pt>
                <c:pt idx="3">
                  <c:v>190</c:v>
                </c:pt>
              </c:numCache>
            </c:numRef>
          </c:xVal>
          <c:yVal>
            <c:numRef>
              <c:f>'Height-Weight'!$H$49:$H$52</c:f>
              <c:numCache>
                <c:formatCode>0.00%</c:formatCode>
                <c:ptCount val="4"/>
                <c:pt idx="0">
                  <c:v>0</c:v>
                </c:pt>
                <c:pt idx="1">
                  <c:v>0.14285714285714285</c:v>
                </c:pt>
                <c:pt idx="2">
                  <c:v>0.67346938775510201</c:v>
                </c:pt>
                <c:pt idx="3">
                  <c:v>0.18367346938775511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BD-4681-89F6-5944511399BE}"/>
            </c:ext>
          </c:extLst>
        </c:ser>
        <c:ser>
          <c:idx val="3"/>
          <c:order val="3"/>
          <c:tx>
            <c:strRef>
              <c:f>'Height-Weight'!$I$48</c:f>
              <c:strCache>
                <c:ptCount val="1"/>
                <c:pt idx="0">
                  <c:v>83-97</c:v>
                </c:pt>
              </c:strCache>
            </c:strRef>
          </c:tx>
          <c:xVal>
            <c:numRef>
              <c:f>'Height-Weight'!$E$49:$E$52</c:f>
              <c:numCache>
                <c:formatCode>General</c:formatCode>
                <c:ptCount val="4"/>
                <c:pt idx="0">
                  <c:v>154</c:v>
                </c:pt>
                <c:pt idx="1">
                  <c:v>166</c:v>
                </c:pt>
                <c:pt idx="2">
                  <c:v>178</c:v>
                </c:pt>
                <c:pt idx="3">
                  <c:v>190</c:v>
                </c:pt>
              </c:numCache>
            </c:numRef>
          </c:xVal>
          <c:yVal>
            <c:numRef>
              <c:f>'Height-Weight'!$I$49:$I$52</c:f>
              <c:numCache>
                <c:formatCode>0.00%</c:formatCode>
                <c:ptCount val="4"/>
                <c:pt idx="0">
                  <c:v>0</c:v>
                </c:pt>
                <c:pt idx="1">
                  <c:v>8.3333333333333329E-2</c:v>
                </c:pt>
                <c:pt idx="2">
                  <c:v>0.33333333333333331</c:v>
                </c:pt>
                <c:pt idx="3">
                  <c:v>0.58333333333333337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BD-4681-89F6-5944511399BE}"/>
            </c:ext>
          </c:extLst>
        </c:ser>
        <c:ser>
          <c:idx val="4"/>
          <c:order val="4"/>
          <c:tx>
            <c:strRef>
              <c:f>'Height-Weight'!$J$48</c:f>
              <c:strCache>
                <c:ptCount val="1"/>
                <c:pt idx="0">
                  <c:v>Marginal X</c:v>
                </c:pt>
              </c:strCache>
            </c:strRef>
          </c:tx>
          <c:xVal>
            <c:numRef>
              <c:f>'Height-Weight'!$E$49:$E$52</c:f>
              <c:numCache>
                <c:formatCode>General</c:formatCode>
                <c:ptCount val="4"/>
                <c:pt idx="0">
                  <c:v>154</c:v>
                </c:pt>
                <c:pt idx="1">
                  <c:v>166</c:v>
                </c:pt>
                <c:pt idx="2">
                  <c:v>178</c:v>
                </c:pt>
                <c:pt idx="3">
                  <c:v>190</c:v>
                </c:pt>
              </c:numCache>
            </c:numRef>
          </c:xVal>
          <c:yVal>
            <c:numRef>
              <c:f>'Height-Weight'!$J$49:$J$52</c:f>
              <c:numCache>
                <c:formatCode>0.00%</c:formatCode>
                <c:ptCount val="4"/>
                <c:pt idx="0">
                  <c:v>8.7591240875912413E-2</c:v>
                </c:pt>
                <c:pt idx="1">
                  <c:v>0.38686131386861317</c:v>
                </c:pt>
                <c:pt idx="2">
                  <c:v>0.40145985401459855</c:v>
                </c:pt>
                <c:pt idx="3">
                  <c:v>0.12408759124087591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D-4681-89F6-594451139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42304"/>
        <c:axId val="70984448"/>
      </c:scatterChart>
      <c:valAx>
        <c:axId val="70642304"/>
        <c:scaling>
          <c:orientation val="minMax"/>
          <c:min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 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984448"/>
        <c:crosses val="autoZero"/>
        <c:crossBetween val="midCat"/>
      </c:valAx>
      <c:valAx>
        <c:axId val="7098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density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0642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</xdr:colOff>
      <xdr:row>72</xdr:row>
      <xdr:rowOff>154305</xdr:rowOff>
    </xdr:from>
    <xdr:to>
      <xdr:col>13</xdr:col>
      <xdr:colOff>641985</xdr:colOff>
      <xdr:row>85</xdr:row>
      <xdr:rowOff>8572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55</xdr:row>
      <xdr:rowOff>96202</xdr:rowOff>
    </xdr:from>
    <xdr:to>
      <xdr:col>12</xdr:col>
      <xdr:colOff>617220</xdr:colOff>
      <xdr:row>67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55</xdr:row>
      <xdr:rowOff>95250</xdr:rowOff>
    </xdr:from>
    <xdr:to>
      <xdr:col>18</xdr:col>
      <xdr:colOff>626745</xdr:colOff>
      <xdr:row>67</xdr:row>
      <xdr:rowOff>151448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35CFF8-E34E-42CF-90F0-ABCE2FE59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9526</xdr:rowOff>
    </xdr:from>
    <xdr:to>
      <xdr:col>17</xdr:col>
      <xdr:colOff>9525</xdr:colOff>
      <xdr:row>45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</xdr:colOff>
      <xdr:row>45</xdr:row>
      <xdr:rowOff>105727</xdr:rowOff>
    </xdr:from>
    <xdr:to>
      <xdr:col>17</xdr:col>
      <xdr:colOff>24765</xdr:colOff>
      <xdr:row>59</xdr:row>
      <xdr:rowOff>189547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98"/>
  <sheetViews>
    <sheetView tabSelected="1" workbookViewId="0">
      <selection activeCell="A18" sqref="A18"/>
    </sheetView>
  </sheetViews>
  <sheetFormatPr defaultColWidth="11.42578125" defaultRowHeight="15" x14ac:dyDescent="0.25"/>
  <cols>
    <col min="1" max="1" width="11.42578125" style="2"/>
    <col min="2" max="2" width="4.42578125" style="47" customWidth="1"/>
    <col min="3" max="3" width="14" style="2" customWidth="1"/>
    <col min="4" max="5" width="14.140625" style="2" customWidth="1"/>
    <col min="6" max="6" width="12.42578125" style="2" customWidth="1"/>
    <col min="7" max="16384" width="11.42578125" style="2"/>
  </cols>
  <sheetData>
    <row r="3" spans="2:11" ht="15.75" x14ac:dyDescent="0.25">
      <c r="D3" s="61" t="s">
        <v>1</v>
      </c>
      <c r="E3" s="62"/>
    </row>
    <row r="4" spans="2:11" ht="15.75" x14ac:dyDescent="0.25">
      <c r="D4" s="3" t="s">
        <v>4</v>
      </c>
      <c r="E4" s="3" t="s">
        <v>5</v>
      </c>
      <c r="F4" s="4" t="s">
        <v>3</v>
      </c>
      <c r="G4" s="4" t="s">
        <v>0</v>
      </c>
      <c r="H4" s="4" t="s">
        <v>55</v>
      </c>
      <c r="I4" s="4" t="s">
        <v>70</v>
      </c>
      <c r="J4" s="4" t="s">
        <v>56</v>
      </c>
      <c r="K4" s="4" t="s">
        <v>71</v>
      </c>
    </row>
    <row r="5" spans="2:11" ht="15.75" customHeight="1" x14ac:dyDescent="0.25">
      <c r="B5" s="63" t="s">
        <v>2</v>
      </c>
      <c r="C5" s="3" t="s">
        <v>6</v>
      </c>
      <c r="D5" s="5">
        <v>0</v>
      </c>
      <c r="E5" s="5">
        <v>2</v>
      </c>
      <c r="F5" s="6">
        <f>SUM(D5:E5)</f>
        <v>2</v>
      </c>
      <c r="G5" s="7">
        <v>152.5</v>
      </c>
      <c r="H5" s="5">
        <f>$G5*D5</f>
        <v>0</v>
      </c>
      <c r="I5" s="5">
        <f>$G5*E5</f>
        <v>305</v>
      </c>
      <c r="J5" s="5">
        <f>H5*$G5</f>
        <v>0</v>
      </c>
      <c r="K5" s="5">
        <f>I5*$G5</f>
        <v>46512.5</v>
      </c>
    </row>
    <row r="6" spans="2:11" ht="15.75" x14ac:dyDescent="0.25">
      <c r="B6" s="64"/>
      <c r="C6" s="3" t="s">
        <v>7</v>
      </c>
      <c r="D6" s="5">
        <v>1</v>
      </c>
      <c r="E6" s="5">
        <v>9</v>
      </c>
      <c r="F6" s="6">
        <f t="shared" ref="F6:F13" si="0">SUM(D6:E6)</f>
        <v>10</v>
      </c>
      <c r="G6" s="7">
        <v>157.5</v>
      </c>
      <c r="H6" s="5">
        <f t="shared" ref="H6:I13" si="1">$G6*D6</f>
        <v>157.5</v>
      </c>
      <c r="I6" s="5">
        <f t="shared" si="1"/>
        <v>1417.5</v>
      </c>
      <c r="J6" s="5">
        <f t="shared" ref="J6:K13" si="2">H6*$G6</f>
        <v>24806.25</v>
      </c>
      <c r="K6" s="5">
        <f t="shared" si="2"/>
        <v>223256.25</v>
      </c>
    </row>
    <row r="7" spans="2:11" ht="15.75" x14ac:dyDescent="0.25">
      <c r="B7" s="64"/>
      <c r="C7" s="3" t="s">
        <v>8</v>
      </c>
      <c r="D7" s="5">
        <v>3</v>
      </c>
      <c r="E7" s="5">
        <v>21</v>
      </c>
      <c r="F7" s="6">
        <f t="shared" si="0"/>
        <v>24</v>
      </c>
      <c r="G7" s="7">
        <v>162.5</v>
      </c>
      <c r="H7" s="5">
        <f t="shared" si="1"/>
        <v>487.5</v>
      </c>
      <c r="I7" s="5">
        <f t="shared" si="1"/>
        <v>3412.5</v>
      </c>
      <c r="J7" s="5">
        <f t="shared" si="2"/>
        <v>79218.75</v>
      </c>
      <c r="K7" s="5">
        <f>I7*$G7</f>
        <v>554531.25</v>
      </c>
    </row>
    <row r="8" spans="2:11" ht="15.75" x14ac:dyDescent="0.25">
      <c r="B8" s="64"/>
      <c r="C8" s="3" t="s">
        <v>9</v>
      </c>
      <c r="D8" s="5">
        <v>10</v>
      </c>
      <c r="E8" s="5">
        <v>11</v>
      </c>
      <c r="F8" s="6">
        <f t="shared" si="0"/>
        <v>21</v>
      </c>
      <c r="G8" s="7">
        <v>167.5</v>
      </c>
      <c r="H8" s="5">
        <f t="shared" si="1"/>
        <v>1675</v>
      </c>
      <c r="I8" s="5">
        <f t="shared" si="1"/>
        <v>1842.5</v>
      </c>
      <c r="J8" s="5">
        <f t="shared" si="2"/>
        <v>280562.5</v>
      </c>
      <c r="K8" s="5">
        <f t="shared" si="2"/>
        <v>308618.75</v>
      </c>
    </row>
    <row r="9" spans="2:11" ht="15.75" x14ac:dyDescent="0.25">
      <c r="B9" s="64"/>
      <c r="C9" s="3" t="s">
        <v>10</v>
      </c>
      <c r="D9" s="5">
        <v>18</v>
      </c>
      <c r="E9" s="5">
        <v>8</v>
      </c>
      <c r="F9" s="6">
        <f t="shared" si="0"/>
        <v>26</v>
      </c>
      <c r="G9" s="7">
        <v>172.5</v>
      </c>
      <c r="H9" s="5">
        <f t="shared" si="1"/>
        <v>3105</v>
      </c>
      <c r="I9" s="5">
        <f t="shared" si="1"/>
        <v>1380</v>
      </c>
      <c r="J9" s="5">
        <f t="shared" si="2"/>
        <v>535612.5</v>
      </c>
      <c r="K9" s="5">
        <f t="shared" si="2"/>
        <v>238050</v>
      </c>
    </row>
    <row r="10" spans="2:11" ht="15.75" x14ac:dyDescent="0.25">
      <c r="B10" s="64"/>
      <c r="C10" s="3" t="s">
        <v>11</v>
      </c>
      <c r="D10" s="5">
        <v>23</v>
      </c>
      <c r="E10" s="5">
        <v>0</v>
      </c>
      <c r="F10" s="6">
        <f t="shared" si="0"/>
        <v>23</v>
      </c>
      <c r="G10" s="7">
        <v>177.5</v>
      </c>
      <c r="H10" s="5">
        <f t="shared" si="1"/>
        <v>4082.5</v>
      </c>
      <c r="I10" s="5">
        <f t="shared" si="1"/>
        <v>0</v>
      </c>
      <c r="J10" s="5">
        <f t="shared" si="2"/>
        <v>724643.75</v>
      </c>
      <c r="K10" s="5">
        <f t="shared" si="2"/>
        <v>0</v>
      </c>
    </row>
    <row r="11" spans="2:11" ht="15.75" x14ac:dyDescent="0.25">
      <c r="B11" s="64"/>
      <c r="C11" s="3" t="s">
        <v>12</v>
      </c>
      <c r="D11" s="5">
        <v>16</v>
      </c>
      <c r="E11" s="5">
        <v>1</v>
      </c>
      <c r="F11" s="6">
        <f t="shared" si="0"/>
        <v>17</v>
      </c>
      <c r="G11" s="7">
        <v>182.5</v>
      </c>
      <c r="H11" s="5">
        <f t="shared" si="1"/>
        <v>2920</v>
      </c>
      <c r="I11" s="5">
        <f t="shared" si="1"/>
        <v>182.5</v>
      </c>
      <c r="J11" s="5">
        <f t="shared" si="2"/>
        <v>532900</v>
      </c>
      <c r="K11" s="5">
        <f t="shared" si="2"/>
        <v>33306.25</v>
      </c>
    </row>
    <row r="12" spans="2:11" ht="15.75" x14ac:dyDescent="0.25">
      <c r="B12" s="64"/>
      <c r="C12" s="3" t="s">
        <v>13</v>
      </c>
      <c r="D12" s="5">
        <v>10</v>
      </c>
      <c r="E12" s="5">
        <v>1</v>
      </c>
      <c r="F12" s="6">
        <f t="shared" si="0"/>
        <v>11</v>
      </c>
      <c r="G12" s="7">
        <v>187.5</v>
      </c>
      <c r="H12" s="5">
        <f t="shared" si="1"/>
        <v>1875</v>
      </c>
      <c r="I12" s="5">
        <f t="shared" si="1"/>
        <v>187.5</v>
      </c>
      <c r="J12" s="5">
        <f t="shared" si="2"/>
        <v>351562.5</v>
      </c>
      <c r="K12" s="5">
        <f t="shared" si="2"/>
        <v>35156.25</v>
      </c>
    </row>
    <row r="13" spans="2:11" ht="15.75" x14ac:dyDescent="0.25">
      <c r="B13" s="65"/>
      <c r="C13" s="3" t="s">
        <v>14</v>
      </c>
      <c r="D13" s="5">
        <v>2</v>
      </c>
      <c r="E13" s="5">
        <v>0</v>
      </c>
      <c r="F13" s="6">
        <f t="shared" si="0"/>
        <v>2</v>
      </c>
      <c r="G13" s="7">
        <v>192.5</v>
      </c>
      <c r="H13" s="5">
        <f t="shared" si="1"/>
        <v>385</v>
      </c>
      <c r="I13" s="5">
        <f t="shared" si="1"/>
        <v>0</v>
      </c>
      <c r="J13" s="5">
        <f t="shared" si="2"/>
        <v>74112.5</v>
      </c>
      <c r="K13" s="5">
        <f t="shared" si="2"/>
        <v>0</v>
      </c>
    </row>
    <row r="14" spans="2:11" ht="15.75" x14ac:dyDescent="0.25">
      <c r="C14" s="8" t="s">
        <v>3</v>
      </c>
      <c r="D14" s="6">
        <f>SUM(D5:D13)</f>
        <v>83</v>
      </c>
      <c r="E14" s="6">
        <f>SUM(E5:E13)</f>
        <v>53</v>
      </c>
      <c r="F14" s="51">
        <f>SUM(F5:F13)</f>
        <v>136</v>
      </c>
      <c r="G14" s="51"/>
      <c r="H14" s="53">
        <f t="shared" ref="H14:K14" si="3">SUM(H5:H13)</f>
        <v>14687.5</v>
      </c>
      <c r="I14" s="54">
        <f t="shared" si="3"/>
        <v>8727.5</v>
      </c>
      <c r="J14" s="56">
        <f t="shared" si="3"/>
        <v>2603418.75</v>
      </c>
      <c r="K14" s="58">
        <f t="shared" si="3"/>
        <v>1439431.25</v>
      </c>
    </row>
    <row r="16" spans="2:11" x14ac:dyDescent="0.25">
      <c r="G16" s="50" t="s">
        <v>95</v>
      </c>
      <c r="H16" s="52">
        <f>SUMPRODUCT(D5:D13,G5:G13)</f>
        <v>14687.5</v>
      </c>
      <c r="I16" s="55">
        <f>SUMPRODUCT(E5:E13,G5:G13)</f>
        <v>8727.5</v>
      </c>
      <c r="J16" s="57">
        <f>SUMPRODUCT(D5:D13,G5:G13,G5:G13)</f>
        <v>2603418.75</v>
      </c>
      <c r="K16" s="59">
        <f>SUMPRODUCT(E5:E13,G5:G13,G5:G13)</f>
        <v>1439431.25</v>
      </c>
    </row>
    <row r="17" spans="2:7" x14ac:dyDescent="0.25">
      <c r="G17" s="50"/>
    </row>
    <row r="18" spans="2:7" ht="15.75" x14ac:dyDescent="0.25">
      <c r="B18" s="47" t="s">
        <v>31</v>
      </c>
      <c r="D18" s="3" t="s">
        <v>4</v>
      </c>
      <c r="E18" s="3" t="s">
        <v>5</v>
      </c>
    </row>
    <row r="19" spans="2:7" ht="15.75" x14ac:dyDescent="0.25">
      <c r="C19" s="3" t="s">
        <v>67</v>
      </c>
      <c r="D19" s="34">
        <f>H16/D14</f>
        <v>176.95783132530121</v>
      </c>
      <c r="E19" s="34">
        <f>I16/E14</f>
        <v>164.66981132075472</v>
      </c>
      <c r="F19" s="2" t="s">
        <v>44</v>
      </c>
    </row>
    <row r="20" spans="2:7" ht="15.75" x14ac:dyDescent="0.25">
      <c r="C20" s="3" t="s">
        <v>68</v>
      </c>
      <c r="D20" s="5">
        <f>J16/D14-D19^2</f>
        <v>52.416896501665178</v>
      </c>
      <c r="E20" s="5">
        <f>K16/E14-E19^2</f>
        <v>42.933428266289411</v>
      </c>
      <c r="F20" s="2" t="s">
        <v>46</v>
      </c>
    </row>
    <row r="21" spans="2:7" ht="15.75" x14ac:dyDescent="0.25">
      <c r="C21" s="3" t="s">
        <v>69</v>
      </c>
      <c r="D21" s="34">
        <f>SQRT(D20)</f>
        <v>7.2399514156978411</v>
      </c>
      <c r="E21" s="34">
        <f>SQRT(E20)</f>
        <v>6.5523605110135241</v>
      </c>
      <c r="F21" s="2" t="s">
        <v>44</v>
      </c>
    </row>
    <row r="22" spans="2:7" ht="15.75" x14ac:dyDescent="0.25">
      <c r="C22" s="3" t="s">
        <v>57</v>
      </c>
      <c r="D22" s="35">
        <f>D21/D19</f>
        <v>4.0913427574666948E-2</v>
      </c>
      <c r="E22" s="35">
        <f>E21/E19</f>
        <v>3.9790903131906821E-2</v>
      </c>
      <c r="G22" s="2" t="s">
        <v>75</v>
      </c>
    </row>
    <row r="24" spans="2:7" x14ac:dyDescent="0.25">
      <c r="B24" s="2"/>
    </row>
    <row r="25" spans="2:7" x14ac:dyDescent="0.25">
      <c r="B25" s="47" t="s">
        <v>32</v>
      </c>
      <c r="C25" s="2" t="s">
        <v>79</v>
      </c>
    </row>
    <row r="26" spans="2:7" x14ac:dyDescent="0.25">
      <c r="C26" s="2" t="s">
        <v>80</v>
      </c>
      <c r="D26" s="2" t="str">
        <f>D4</f>
        <v>Male</v>
      </c>
      <c r="E26" s="2" t="s">
        <v>81</v>
      </c>
    </row>
    <row r="29" spans="2:7" ht="15.75" x14ac:dyDescent="0.25">
      <c r="B29" s="47" t="s">
        <v>35</v>
      </c>
      <c r="C29" s="36" t="s">
        <v>61</v>
      </c>
    </row>
    <row r="30" spans="2:7" ht="15.75" x14ac:dyDescent="0.25">
      <c r="D30" s="3" t="s">
        <v>4</v>
      </c>
      <c r="E30" s="3" t="s">
        <v>5</v>
      </c>
      <c r="F30" s="4" t="s">
        <v>3</v>
      </c>
    </row>
    <row r="31" spans="2:7" ht="15.75" x14ac:dyDescent="0.25">
      <c r="C31" s="3" t="s">
        <v>6</v>
      </c>
      <c r="D31" s="35">
        <f t="shared" ref="D31:E39" si="4">D5/$F$14</f>
        <v>0</v>
      </c>
      <c r="E31" s="35">
        <f t="shared" si="4"/>
        <v>1.4705882352941176E-2</v>
      </c>
      <c r="F31" s="37">
        <f>SUM(D31:E31)</f>
        <v>1.4705882352941176E-2</v>
      </c>
    </row>
    <row r="32" spans="2:7" ht="15.75" x14ac:dyDescent="0.25">
      <c r="C32" s="3" t="s">
        <v>7</v>
      </c>
      <c r="D32" s="35">
        <f t="shared" si="4"/>
        <v>7.3529411764705881E-3</v>
      </c>
      <c r="E32" s="35">
        <f t="shared" si="4"/>
        <v>6.6176470588235295E-2</v>
      </c>
      <c r="F32" s="37">
        <f t="shared" ref="F32:F39" si="5">SUM(D32:E32)</f>
        <v>7.3529411764705885E-2</v>
      </c>
    </row>
    <row r="33" spans="2:7" ht="15.75" x14ac:dyDescent="0.25">
      <c r="C33" s="3" t="s">
        <v>8</v>
      </c>
      <c r="D33" s="35">
        <f t="shared" si="4"/>
        <v>2.2058823529411766E-2</v>
      </c>
      <c r="E33" s="35">
        <f t="shared" si="4"/>
        <v>0.15441176470588236</v>
      </c>
      <c r="F33" s="37">
        <f t="shared" si="5"/>
        <v>0.17647058823529413</v>
      </c>
    </row>
    <row r="34" spans="2:7" ht="15.75" x14ac:dyDescent="0.25">
      <c r="C34" s="3" t="s">
        <v>9</v>
      </c>
      <c r="D34" s="35">
        <f t="shared" si="4"/>
        <v>7.3529411764705885E-2</v>
      </c>
      <c r="E34" s="35">
        <f t="shared" si="4"/>
        <v>8.0882352941176475E-2</v>
      </c>
      <c r="F34" s="37">
        <f t="shared" si="5"/>
        <v>0.15441176470588236</v>
      </c>
    </row>
    <row r="35" spans="2:7" ht="15.75" x14ac:dyDescent="0.25">
      <c r="C35" s="3" t="s">
        <v>10</v>
      </c>
      <c r="D35" s="35">
        <f t="shared" si="4"/>
        <v>0.13235294117647059</v>
      </c>
      <c r="E35" s="35">
        <f t="shared" si="4"/>
        <v>5.8823529411764705E-2</v>
      </c>
      <c r="F35" s="37">
        <f t="shared" si="5"/>
        <v>0.19117647058823528</v>
      </c>
    </row>
    <row r="36" spans="2:7" ht="15.75" x14ac:dyDescent="0.25">
      <c r="C36" s="3" t="s">
        <v>11</v>
      </c>
      <c r="D36" s="35">
        <f t="shared" si="4"/>
        <v>0.16911764705882354</v>
      </c>
      <c r="E36" s="35">
        <f t="shared" si="4"/>
        <v>0</v>
      </c>
      <c r="F36" s="37">
        <f t="shared" si="5"/>
        <v>0.16911764705882354</v>
      </c>
    </row>
    <row r="37" spans="2:7" ht="15.75" x14ac:dyDescent="0.25">
      <c r="C37" s="3" t="s">
        <v>12</v>
      </c>
      <c r="D37" s="35">
        <f t="shared" si="4"/>
        <v>0.11764705882352941</v>
      </c>
      <c r="E37" s="35">
        <f t="shared" si="4"/>
        <v>7.3529411764705881E-3</v>
      </c>
      <c r="F37" s="37">
        <f t="shared" si="5"/>
        <v>0.125</v>
      </c>
    </row>
    <row r="38" spans="2:7" ht="15.75" x14ac:dyDescent="0.25">
      <c r="C38" s="3" t="s">
        <v>13</v>
      </c>
      <c r="D38" s="35">
        <f t="shared" si="4"/>
        <v>7.3529411764705885E-2</v>
      </c>
      <c r="E38" s="35">
        <f t="shared" si="4"/>
        <v>7.3529411764705881E-3</v>
      </c>
      <c r="F38" s="37">
        <f t="shared" si="5"/>
        <v>8.0882352941176475E-2</v>
      </c>
    </row>
    <row r="39" spans="2:7" ht="15.75" x14ac:dyDescent="0.25">
      <c r="C39" s="3" t="s">
        <v>14</v>
      </c>
      <c r="D39" s="35">
        <f t="shared" si="4"/>
        <v>1.4705882352941176E-2</v>
      </c>
      <c r="E39" s="35">
        <f t="shared" si="4"/>
        <v>0</v>
      </c>
      <c r="F39" s="37">
        <f t="shared" si="5"/>
        <v>1.4705882352941176E-2</v>
      </c>
    </row>
    <row r="40" spans="2:7" ht="15.75" x14ac:dyDescent="0.25">
      <c r="C40" s="8" t="s">
        <v>3</v>
      </c>
      <c r="D40" s="37">
        <f>SUM(D31:D39)</f>
        <v>0.61029411764705876</v>
      </c>
      <c r="E40" s="37">
        <f>SUM(E31:E39)</f>
        <v>0.38970588235294112</v>
      </c>
      <c r="F40" s="38">
        <f>SUM(F31:F39)</f>
        <v>1.0000000000000002</v>
      </c>
    </row>
    <row r="41" spans="2:7" ht="15.75" x14ac:dyDescent="0.25">
      <c r="C41" s="39"/>
      <c r="D41" s="39"/>
      <c r="E41" s="9"/>
    </row>
    <row r="42" spans="2:7" ht="15.75" x14ac:dyDescent="0.25">
      <c r="C42" s="39"/>
      <c r="D42" s="39"/>
      <c r="E42" s="9"/>
    </row>
    <row r="43" spans="2:7" ht="15.75" x14ac:dyDescent="0.25">
      <c r="B43" s="47" t="s">
        <v>36</v>
      </c>
      <c r="C43" s="40" t="s">
        <v>58</v>
      </c>
      <c r="D43" s="3" t="s">
        <v>4</v>
      </c>
      <c r="E43" s="3" t="s">
        <v>5</v>
      </c>
    </row>
    <row r="44" spans="2:7" ht="15.75" x14ac:dyDescent="0.25">
      <c r="C44" s="3" t="s">
        <v>6</v>
      </c>
      <c r="D44" s="35">
        <f>$F31*D$40</f>
        <v>8.9749134948096873E-3</v>
      </c>
      <c r="E44" s="35">
        <f>$F31*E$40</f>
        <v>5.7309688581314872E-3</v>
      </c>
      <c r="G44" s="2" t="s">
        <v>76</v>
      </c>
    </row>
    <row r="45" spans="2:7" ht="15.75" x14ac:dyDescent="0.25">
      <c r="C45" s="3" t="s">
        <v>7</v>
      </c>
      <c r="D45" s="35">
        <f t="shared" ref="D45:E52" si="6">$F32*D$40</f>
        <v>4.4874567474048443E-2</v>
      </c>
      <c r="E45" s="35">
        <f t="shared" si="6"/>
        <v>2.8654844290657438E-2</v>
      </c>
      <c r="G45" s="2" t="s">
        <v>77</v>
      </c>
    </row>
    <row r="46" spans="2:7" ht="15.75" x14ac:dyDescent="0.25">
      <c r="C46" s="3" t="s">
        <v>8</v>
      </c>
      <c r="D46" s="35">
        <f t="shared" si="6"/>
        <v>0.10769896193771626</v>
      </c>
      <c r="E46" s="35">
        <f t="shared" si="6"/>
        <v>6.8771626297577854E-2</v>
      </c>
    </row>
    <row r="47" spans="2:7" ht="15.75" x14ac:dyDescent="0.25">
      <c r="C47" s="3" t="s">
        <v>9</v>
      </c>
      <c r="D47" s="35">
        <f t="shared" si="6"/>
        <v>9.423659169550172E-2</v>
      </c>
      <c r="E47" s="35">
        <f t="shared" si="6"/>
        <v>6.0175173010380618E-2</v>
      </c>
      <c r="G47" s="2" t="s">
        <v>82</v>
      </c>
    </row>
    <row r="48" spans="2:7" ht="15.75" x14ac:dyDescent="0.25">
      <c r="C48" s="3" t="s">
        <v>10</v>
      </c>
      <c r="D48" s="35">
        <f t="shared" si="6"/>
        <v>0.11667387543252593</v>
      </c>
      <c r="E48" s="35">
        <f t="shared" si="6"/>
        <v>7.4502595155709325E-2</v>
      </c>
      <c r="G48" s="2" t="s">
        <v>83</v>
      </c>
    </row>
    <row r="49" spans="2:8" ht="15.75" x14ac:dyDescent="0.25">
      <c r="C49" s="3" t="s">
        <v>11</v>
      </c>
      <c r="D49" s="35">
        <f t="shared" si="6"/>
        <v>0.10321150519031141</v>
      </c>
      <c r="E49" s="35">
        <f t="shared" si="6"/>
        <v>6.5906141868512111E-2</v>
      </c>
    </row>
    <row r="50" spans="2:8" ht="15.75" x14ac:dyDescent="0.25">
      <c r="C50" s="3" t="s">
        <v>12</v>
      </c>
      <c r="D50" s="35">
        <f t="shared" si="6"/>
        <v>7.6286764705882346E-2</v>
      </c>
      <c r="E50" s="35">
        <f t="shared" si="6"/>
        <v>4.8713235294117641E-2</v>
      </c>
    </row>
    <row r="51" spans="2:8" ht="15.75" x14ac:dyDescent="0.25">
      <c r="C51" s="3" t="s">
        <v>13</v>
      </c>
      <c r="D51" s="35">
        <f t="shared" si="6"/>
        <v>4.9362024221453284E-2</v>
      </c>
      <c r="E51" s="35">
        <f t="shared" si="6"/>
        <v>3.1520328719723184E-2</v>
      </c>
    </row>
    <row r="52" spans="2:8" ht="15.75" x14ac:dyDescent="0.25">
      <c r="C52" s="3" t="s">
        <v>14</v>
      </c>
      <c r="D52" s="35">
        <f t="shared" si="6"/>
        <v>8.9749134948096873E-3</v>
      </c>
      <c r="E52" s="35">
        <f t="shared" si="6"/>
        <v>5.7309688581314872E-3</v>
      </c>
    </row>
    <row r="53" spans="2:8" ht="15.75" x14ac:dyDescent="0.25">
      <c r="C53" s="39"/>
      <c r="D53" s="39"/>
      <c r="E53" s="9"/>
    </row>
    <row r="54" spans="2:8" ht="15.75" x14ac:dyDescent="0.25">
      <c r="C54" s="39"/>
      <c r="D54" s="39"/>
      <c r="E54" s="9"/>
    </row>
    <row r="55" spans="2:8" ht="15.75" x14ac:dyDescent="0.25">
      <c r="B55" s="47" t="s">
        <v>37</v>
      </c>
      <c r="C55" s="36" t="s">
        <v>86</v>
      </c>
      <c r="H55" s="2" t="s">
        <v>90</v>
      </c>
    </row>
    <row r="56" spans="2:8" ht="15.75" x14ac:dyDescent="0.25">
      <c r="D56" s="3" t="s">
        <v>4</v>
      </c>
      <c r="E56" s="3" t="s">
        <v>5</v>
      </c>
      <c r="F56" s="4" t="s">
        <v>3</v>
      </c>
    </row>
    <row r="57" spans="2:8" ht="15.75" x14ac:dyDescent="0.25">
      <c r="C57" s="3" t="s">
        <v>6</v>
      </c>
      <c r="D57" s="35">
        <f t="shared" ref="D57:E66" si="7">D5/$F5</f>
        <v>0</v>
      </c>
      <c r="E57" s="35">
        <f t="shared" si="7"/>
        <v>1</v>
      </c>
      <c r="F57" s="41">
        <f>SUM(D57:E57)</f>
        <v>1</v>
      </c>
    </row>
    <row r="58" spans="2:8" ht="15.75" x14ac:dyDescent="0.25">
      <c r="C58" s="3" t="s">
        <v>7</v>
      </c>
      <c r="D58" s="35">
        <f t="shared" si="7"/>
        <v>0.1</v>
      </c>
      <c r="E58" s="35">
        <f t="shared" si="7"/>
        <v>0.9</v>
      </c>
      <c r="F58" s="41">
        <f t="shared" ref="F58:F65" si="8">SUM(D58:E58)</f>
        <v>1</v>
      </c>
    </row>
    <row r="59" spans="2:8" ht="15.75" x14ac:dyDescent="0.25">
      <c r="C59" s="3" t="s">
        <v>8</v>
      </c>
      <c r="D59" s="35">
        <f t="shared" si="7"/>
        <v>0.125</v>
      </c>
      <c r="E59" s="35">
        <f t="shared" si="7"/>
        <v>0.875</v>
      </c>
      <c r="F59" s="41">
        <f t="shared" si="8"/>
        <v>1</v>
      </c>
    </row>
    <row r="60" spans="2:8" ht="15.75" x14ac:dyDescent="0.25">
      <c r="C60" s="3" t="s">
        <v>9</v>
      </c>
      <c r="D60" s="35">
        <f t="shared" si="7"/>
        <v>0.47619047619047616</v>
      </c>
      <c r="E60" s="35">
        <f t="shared" si="7"/>
        <v>0.52380952380952384</v>
      </c>
      <c r="F60" s="41">
        <f t="shared" si="8"/>
        <v>1</v>
      </c>
    </row>
    <row r="61" spans="2:8" ht="15.75" x14ac:dyDescent="0.25">
      <c r="C61" s="3" t="s">
        <v>10</v>
      </c>
      <c r="D61" s="35">
        <f t="shared" si="7"/>
        <v>0.69230769230769229</v>
      </c>
      <c r="E61" s="35">
        <f t="shared" si="7"/>
        <v>0.30769230769230771</v>
      </c>
      <c r="F61" s="41">
        <f t="shared" si="8"/>
        <v>1</v>
      </c>
    </row>
    <row r="62" spans="2:8" ht="15.75" x14ac:dyDescent="0.25">
      <c r="C62" s="3" t="s">
        <v>11</v>
      </c>
      <c r="D62" s="35">
        <f t="shared" si="7"/>
        <v>1</v>
      </c>
      <c r="E62" s="35">
        <f t="shared" si="7"/>
        <v>0</v>
      </c>
      <c r="F62" s="41">
        <f t="shared" si="8"/>
        <v>1</v>
      </c>
    </row>
    <row r="63" spans="2:8" ht="15.75" x14ac:dyDescent="0.25">
      <c r="C63" s="3" t="s">
        <v>12</v>
      </c>
      <c r="D63" s="35">
        <f t="shared" si="7"/>
        <v>0.94117647058823528</v>
      </c>
      <c r="E63" s="35">
        <f t="shared" si="7"/>
        <v>5.8823529411764705E-2</v>
      </c>
      <c r="F63" s="41">
        <f t="shared" si="8"/>
        <v>1</v>
      </c>
    </row>
    <row r="64" spans="2:8" ht="15.75" x14ac:dyDescent="0.25">
      <c r="C64" s="3" t="s">
        <v>13</v>
      </c>
      <c r="D64" s="35">
        <f t="shared" si="7"/>
        <v>0.90909090909090906</v>
      </c>
      <c r="E64" s="35">
        <f t="shared" si="7"/>
        <v>9.0909090909090912E-2</v>
      </c>
      <c r="F64" s="41">
        <f t="shared" si="8"/>
        <v>1</v>
      </c>
    </row>
    <row r="65" spans="2:14" ht="15.75" x14ac:dyDescent="0.25">
      <c r="C65" s="3" t="s">
        <v>14</v>
      </c>
      <c r="D65" s="35">
        <f t="shared" si="7"/>
        <v>1</v>
      </c>
      <c r="E65" s="35">
        <f t="shared" si="7"/>
        <v>0</v>
      </c>
      <c r="F65" s="41">
        <f t="shared" si="8"/>
        <v>1</v>
      </c>
    </row>
    <row r="66" spans="2:14" ht="15.75" x14ac:dyDescent="0.25">
      <c r="C66" s="8" t="s">
        <v>39</v>
      </c>
      <c r="D66" s="37">
        <f t="shared" si="7"/>
        <v>0.61029411764705888</v>
      </c>
      <c r="E66" s="37">
        <f t="shared" si="7"/>
        <v>0.38970588235294118</v>
      </c>
      <c r="F66" s="42">
        <f>F14/$F14</f>
        <v>1</v>
      </c>
    </row>
    <row r="67" spans="2:14" ht="15.75" x14ac:dyDescent="0.25">
      <c r="C67" s="39"/>
      <c r="D67" s="39"/>
      <c r="E67" s="9"/>
    </row>
    <row r="68" spans="2:14" ht="15.75" x14ac:dyDescent="0.25">
      <c r="D68" s="39"/>
      <c r="E68" s="9"/>
    </row>
    <row r="69" spans="2:14" ht="15.75" x14ac:dyDescent="0.25">
      <c r="C69" s="39"/>
      <c r="D69" s="39"/>
      <c r="E69" s="9"/>
      <c r="H69" s="2" t="s">
        <v>84</v>
      </c>
      <c r="N69" s="2" t="s">
        <v>85</v>
      </c>
    </row>
    <row r="71" spans="2:14" ht="15.75" x14ac:dyDescent="0.25">
      <c r="B71" s="47" t="s">
        <v>87</v>
      </c>
      <c r="C71" s="36" t="s">
        <v>88</v>
      </c>
      <c r="H71" s="48"/>
      <c r="I71" s="2" t="s">
        <v>89</v>
      </c>
    </row>
    <row r="72" spans="2:14" ht="15.75" x14ac:dyDescent="0.25">
      <c r="D72" s="4" t="s">
        <v>0</v>
      </c>
      <c r="E72" s="3" t="s">
        <v>4</v>
      </c>
      <c r="F72" s="3" t="s">
        <v>5</v>
      </c>
      <c r="G72" s="4" t="s">
        <v>38</v>
      </c>
      <c r="I72" s="2" t="s">
        <v>91</v>
      </c>
    </row>
    <row r="73" spans="2:14" ht="15.75" x14ac:dyDescent="0.25">
      <c r="C73" s="3" t="s">
        <v>6</v>
      </c>
      <c r="D73" s="7">
        <v>152.5</v>
      </c>
      <c r="E73" s="35">
        <f t="shared" ref="E73:G81" si="9">D5/D$14</f>
        <v>0</v>
      </c>
      <c r="F73" s="35">
        <f t="shared" si="9"/>
        <v>3.7735849056603772E-2</v>
      </c>
      <c r="G73" s="37">
        <f t="shared" si="9"/>
        <v>1.4705882352941176E-2</v>
      </c>
    </row>
    <row r="74" spans="2:14" ht="15.75" x14ac:dyDescent="0.25">
      <c r="C74" s="3" t="s">
        <v>7</v>
      </c>
      <c r="D74" s="7">
        <v>157.5</v>
      </c>
      <c r="E74" s="35">
        <f t="shared" si="9"/>
        <v>1.2048192771084338E-2</v>
      </c>
      <c r="F74" s="35">
        <f t="shared" si="9"/>
        <v>0.16981132075471697</v>
      </c>
      <c r="G74" s="37">
        <f t="shared" si="9"/>
        <v>7.3529411764705885E-2</v>
      </c>
    </row>
    <row r="75" spans="2:14" ht="15.75" x14ac:dyDescent="0.25">
      <c r="C75" s="3" t="s">
        <v>8</v>
      </c>
      <c r="D75" s="7">
        <v>162.5</v>
      </c>
      <c r="E75" s="35">
        <f t="shared" si="9"/>
        <v>3.614457831325301E-2</v>
      </c>
      <c r="F75" s="35">
        <f t="shared" si="9"/>
        <v>0.39622641509433965</v>
      </c>
      <c r="G75" s="37">
        <f t="shared" si="9"/>
        <v>0.17647058823529413</v>
      </c>
    </row>
    <row r="76" spans="2:14" ht="15.75" x14ac:dyDescent="0.25">
      <c r="C76" s="3" t="s">
        <v>9</v>
      </c>
      <c r="D76" s="7">
        <v>167.5</v>
      </c>
      <c r="E76" s="35">
        <f t="shared" si="9"/>
        <v>0.12048192771084337</v>
      </c>
      <c r="F76" s="35">
        <f t="shared" si="9"/>
        <v>0.20754716981132076</v>
      </c>
      <c r="G76" s="37">
        <f t="shared" si="9"/>
        <v>0.15441176470588236</v>
      </c>
    </row>
    <row r="77" spans="2:14" ht="15.75" x14ac:dyDescent="0.25">
      <c r="C77" s="3" t="s">
        <v>10</v>
      </c>
      <c r="D77" s="7">
        <v>172.5</v>
      </c>
      <c r="E77" s="35">
        <f t="shared" si="9"/>
        <v>0.21686746987951808</v>
      </c>
      <c r="F77" s="35">
        <f t="shared" si="9"/>
        <v>0.15094339622641509</v>
      </c>
      <c r="G77" s="37">
        <f t="shared" si="9"/>
        <v>0.19117647058823528</v>
      </c>
    </row>
    <row r="78" spans="2:14" ht="15.75" x14ac:dyDescent="0.25">
      <c r="C78" s="3" t="s">
        <v>11</v>
      </c>
      <c r="D78" s="7">
        <v>177.5</v>
      </c>
      <c r="E78" s="35">
        <f t="shared" si="9"/>
        <v>0.27710843373493976</v>
      </c>
      <c r="F78" s="35">
        <f t="shared" si="9"/>
        <v>0</v>
      </c>
      <c r="G78" s="37">
        <f t="shared" si="9"/>
        <v>0.16911764705882354</v>
      </c>
    </row>
    <row r="79" spans="2:14" ht="15.75" x14ac:dyDescent="0.25">
      <c r="C79" s="3" t="s">
        <v>12</v>
      </c>
      <c r="D79" s="7">
        <v>182.5</v>
      </c>
      <c r="E79" s="35">
        <f t="shared" si="9"/>
        <v>0.19277108433734941</v>
      </c>
      <c r="F79" s="35">
        <f t="shared" si="9"/>
        <v>1.8867924528301886E-2</v>
      </c>
      <c r="G79" s="37">
        <f t="shared" si="9"/>
        <v>0.125</v>
      </c>
    </row>
    <row r="80" spans="2:14" ht="15.75" x14ac:dyDescent="0.25">
      <c r="C80" s="3" t="s">
        <v>13</v>
      </c>
      <c r="D80" s="7">
        <v>187.5</v>
      </c>
      <c r="E80" s="35">
        <f t="shared" si="9"/>
        <v>0.12048192771084337</v>
      </c>
      <c r="F80" s="35">
        <f t="shared" si="9"/>
        <v>1.8867924528301886E-2</v>
      </c>
      <c r="G80" s="37">
        <f t="shared" si="9"/>
        <v>8.0882352941176475E-2</v>
      </c>
    </row>
    <row r="81" spans="2:7" ht="15.75" x14ac:dyDescent="0.25">
      <c r="C81" s="3" t="s">
        <v>14</v>
      </c>
      <c r="D81" s="7">
        <v>192.5</v>
      </c>
      <c r="E81" s="35">
        <f t="shared" si="9"/>
        <v>2.4096385542168676E-2</v>
      </c>
      <c r="F81" s="35">
        <f t="shared" si="9"/>
        <v>0</v>
      </c>
      <c r="G81" s="37">
        <f t="shared" si="9"/>
        <v>1.4705882352941176E-2</v>
      </c>
    </row>
    <row r="82" spans="2:7" ht="15.75" x14ac:dyDescent="0.25">
      <c r="C82" s="8" t="s">
        <v>3</v>
      </c>
      <c r="E82" s="41">
        <f>SUM(E73:E81)</f>
        <v>0.99999999999999989</v>
      </c>
      <c r="F82" s="41">
        <f>SUM(F73:F81)</f>
        <v>1</v>
      </c>
      <c r="G82" s="38">
        <f>SUM(G73:G81)</f>
        <v>1.0000000000000002</v>
      </c>
    </row>
    <row r="87" spans="2:7" x14ac:dyDescent="0.25">
      <c r="B87" s="47" t="s">
        <v>92</v>
      </c>
      <c r="C87" s="47" t="s">
        <v>78</v>
      </c>
      <c r="E87" s="49">
        <f>SUM(F79:F81)</f>
        <v>3.7735849056603772E-2</v>
      </c>
    </row>
    <row r="88" spans="2:7" x14ac:dyDescent="0.25">
      <c r="B88" s="2"/>
    </row>
    <row r="89" spans="2:7" x14ac:dyDescent="0.25">
      <c r="B89" s="2"/>
    </row>
    <row r="90" spans="2:7" x14ac:dyDescent="0.25">
      <c r="B90" s="2"/>
    </row>
    <row r="91" spans="2:7" x14ac:dyDescent="0.25">
      <c r="B91" s="2"/>
    </row>
    <row r="92" spans="2:7" x14ac:dyDescent="0.25">
      <c r="B92" s="2"/>
    </row>
    <row r="93" spans="2:7" x14ac:dyDescent="0.25">
      <c r="B93" s="2"/>
    </row>
    <row r="94" spans="2:7" x14ac:dyDescent="0.25">
      <c r="B94" s="2"/>
    </row>
    <row r="95" spans="2:7" x14ac:dyDescent="0.25">
      <c r="B95" s="2"/>
    </row>
    <row r="96" spans="2:7" x14ac:dyDescent="0.25">
      <c r="B96" s="2"/>
    </row>
    <row r="97" spans="2:2" x14ac:dyDescent="0.25">
      <c r="B97" s="2"/>
    </row>
    <row r="98" spans="2:2" x14ac:dyDescent="0.25">
      <c r="B98" s="2"/>
    </row>
  </sheetData>
  <mergeCells count="2">
    <mergeCell ref="D3:E3"/>
    <mergeCell ref="B5:B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3"/>
  <sheetViews>
    <sheetView workbookViewId="0">
      <selection activeCell="B15" sqref="B15"/>
    </sheetView>
  </sheetViews>
  <sheetFormatPr defaultColWidth="11.42578125" defaultRowHeight="15" x14ac:dyDescent="0.25"/>
  <cols>
    <col min="1" max="3" width="11.42578125" style="1"/>
    <col min="4" max="4" width="12" style="1" customWidth="1"/>
    <col min="5" max="5" width="11.85546875" style="1" customWidth="1"/>
    <col min="6" max="9" width="11.42578125" style="1"/>
    <col min="10" max="10" width="12.28515625" style="1" customWidth="1"/>
    <col min="11" max="16384" width="11.42578125" style="1"/>
  </cols>
  <sheetData>
    <row r="1" spans="1:14" x14ac:dyDescent="0.25">
      <c r="A1" s="10"/>
      <c r="B1" s="10"/>
      <c r="C1" s="10"/>
      <c r="D1" s="10"/>
      <c r="E1" s="10"/>
      <c r="F1" s="10"/>
    </row>
    <row r="2" spans="1:14" x14ac:dyDescent="0.25">
      <c r="A2" s="10"/>
      <c r="B2" s="10"/>
      <c r="C2" s="10"/>
      <c r="D2" s="10"/>
      <c r="E2" s="10"/>
      <c r="F2" s="10"/>
    </row>
    <row r="3" spans="1:14" ht="15.75" x14ac:dyDescent="0.25">
      <c r="A3" s="10"/>
      <c r="B3" s="11"/>
      <c r="C3" s="11"/>
      <c r="D3" s="66" t="s">
        <v>25</v>
      </c>
      <c r="E3" s="13">
        <v>41</v>
      </c>
      <c r="F3" s="13">
        <f>E3+14</f>
        <v>55</v>
      </c>
      <c r="G3" s="13">
        <f t="shared" ref="G3:H3" si="0">F3+14</f>
        <v>69</v>
      </c>
      <c r="H3" s="13">
        <f t="shared" si="0"/>
        <v>83</v>
      </c>
    </row>
    <row r="4" spans="1:14" ht="15.75" x14ac:dyDescent="0.25">
      <c r="A4" s="10"/>
      <c r="B4" s="12"/>
      <c r="C4" s="12"/>
      <c r="D4" s="67"/>
      <c r="E4" s="13">
        <f>E3+14</f>
        <v>55</v>
      </c>
      <c r="F4" s="13">
        <f t="shared" ref="F4:H4" si="1">F3+14</f>
        <v>69</v>
      </c>
      <c r="G4" s="13">
        <f t="shared" si="1"/>
        <v>83</v>
      </c>
      <c r="H4" s="13">
        <f t="shared" si="1"/>
        <v>97</v>
      </c>
    </row>
    <row r="5" spans="1:14" ht="15.75" x14ac:dyDescent="0.25">
      <c r="A5" s="10"/>
      <c r="B5" s="68" t="s">
        <v>24</v>
      </c>
      <c r="C5" s="69"/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6" t="s">
        <v>26</v>
      </c>
      <c r="J5" s="16" t="s">
        <v>0</v>
      </c>
      <c r="K5" s="16" t="s">
        <v>40</v>
      </c>
      <c r="L5" s="16" t="s">
        <v>41</v>
      </c>
      <c r="M5" s="16" t="s">
        <v>64</v>
      </c>
      <c r="N5" s="16" t="s">
        <v>27</v>
      </c>
    </row>
    <row r="6" spans="1:14" ht="15.75" x14ac:dyDescent="0.25">
      <c r="A6" s="10"/>
      <c r="B6" s="13">
        <v>148</v>
      </c>
      <c r="C6" s="13">
        <f>B6+12</f>
        <v>160</v>
      </c>
      <c r="D6" s="14" t="s">
        <v>20</v>
      </c>
      <c r="E6" s="15">
        <v>11</v>
      </c>
      <c r="F6" s="15">
        <v>1</v>
      </c>
      <c r="G6" s="15">
        <v>0</v>
      </c>
      <c r="H6" s="15">
        <v>0</v>
      </c>
      <c r="I6" s="17">
        <f>SUM(E6:H6)</f>
        <v>12</v>
      </c>
      <c r="J6" s="17">
        <f>(B6+C6)/2</f>
        <v>154</v>
      </c>
      <c r="K6" s="17">
        <f>SUM(E6:F6)</f>
        <v>12</v>
      </c>
      <c r="L6" s="17">
        <f>K6</f>
        <v>12</v>
      </c>
      <c r="M6" s="44">
        <f>L6/$L$9</f>
        <v>0.15789473684210525</v>
      </c>
      <c r="N6" s="17">
        <f>C6-B6</f>
        <v>12</v>
      </c>
    </row>
    <row r="7" spans="1:14" ht="15.75" x14ac:dyDescent="0.25">
      <c r="A7" s="10"/>
      <c r="B7" s="13">
        <f>B6+12</f>
        <v>160</v>
      </c>
      <c r="C7" s="13">
        <f t="shared" ref="C7:C9" si="2">B7+12</f>
        <v>172</v>
      </c>
      <c r="D7" s="14" t="s">
        <v>21</v>
      </c>
      <c r="E7" s="15">
        <v>14</v>
      </c>
      <c r="F7" s="15">
        <v>31</v>
      </c>
      <c r="G7" s="15">
        <v>7</v>
      </c>
      <c r="H7" s="15">
        <v>1</v>
      </c>
      <c r="I7" s="17">
        <f t="shared" ref="I7:I9" si="3">SUM(E7:H7)</f>
        <v>53</v>
      </c>
      <c r="J7" s="17">
        <f>(B7+C7)/2</f>
        <v>166</v>
      </c>
      <c r="K7" s="17">
        <f>SUM(E7:F7)</f>
        <v>45</v>
      </c>
      <c r="L7" s="17">
        <f>L6+K7</f>
        <v>57</v>
      </c>
      <c r="M7" s="44">
        <f>L7/$L$9</f>
        <v>0.75</v>
      </c>
      <c r="N7" s="17">
        <f>C7-B7</f>
        <v>12</v>
      </c>
    </row>
    <row r="8" spans="1:14" ht="15.75" x14ac:dyDescent="0.25">
      <c r="A8" s="10"/>
      <c r="B8" s="13">
        <f t="shared" ref="B8:B9" si="4">B7+12</f>
        <v>172</v>
      </c>
      <c r="C8" s="13">
        <f t="shared" si="2"/>
        <v>184</v>
      </c>
      <c r="D8" s="14" t="s">
        <v>22</v>
      </c>
      <c r="E8" s="15">
        <v>0</v>
      </c>
      <c r="F8" s="15">
        <v>18</v>
      </c>
      <c r="G8" s="15">
        <v>33</v>
      </c>
      <c r="H8" s="15">
        <v>4</v>
      </c>
      <c r="I8" s="17">
        <f t="shared" si="3"/>
        <v>55</v>
      </c>
      <c r="J8" s="17">
        <f>(B8+C8)/2</f>
        <v>178</v>
      </c>
      <c r="K8" s="17">
        <f>SUM(E8:F8)</f>
        <v>18</v>
      </c>
      <c r="L8" s="17">
        <f t="shared" ref="L8:L9" si="5">L7+K8</f>
        <v>75</v>
      </c>
      <c r="M8" s="44">
        <f>L8/$L$9</f>
        <v>0.98684210526315785</v>
      </c>
      <c r="N8" s="17">
        <f>C8-B8</f>
        <v>12</v>
      </c>
    </row>
    <row r="9" spans="1:14" ht="15.75" x14ac:dyDescent="0.25">
      <c r="A9" s="10"/>
      <c r="B9" s="13">
        <f t="shared" si="4"/>
        <v>184</v>
      </c>
      <c r="C9" s="13">
        <f t="shared" si="2"/>
        <v>196</v>
      </c>
      <c r="D9" s="14" t="s">
        <v>23</v>
      </c>
      <c r="E9" s="15">
        <v>0</v>
      </c>
      <c r="F9" s="15">
        <v>1</v>
      </c>
      <c r="G9" s="15">
        <v>9</v>
      </c>
      <c r="H9" s="15">
        <v>7</v>
      </c>
      <c r="I9" s="17">
        <f t="shared" si="3"/>
        <v>17</v>
      </c>
      <c r="J9" s="17">
        <f>(B9+C9)/2</f>
        <v>190</v>
      </c>
      <c r="K9" s="17">
        <f>SUM(E9:F9)</f>
        <v>1</v>
      </c>
      <c r="L9" s="17">
        <f t="shared" si="5"/>
        <v>76</v>
      </c>
      <c r="M9" s="44">
        <f>L9/$L$9</f>
        <v>1</v>
      </c>
      <c r="N9" s="17">
        <f>C9-B9</f>
        <v>12</v>
      </c>
    </row>
    <row r="10" spans="1:14" x14ac:dyDescent="0.25">
      <c r="A10" s="10"/>
      <c r="D10" s="16" t="s">
        <v>28</v>
      </c>
      <c r="E10" s="17">
        <f>SUM(E6:E9)</f>
        <v>25</v>
      </c>
      <c r="F10" s="17">
        <f t="shared" ref="F10:H10" si="6">SUM(F6:F9)</f>
        <v>51</v>
      </c>
      <c r="G10" s="17">
        <f t="shared" si="6"/>
        <v>49</v>
      </c>
      <c r="H10" s="17">
        <f t="shared" si="6"/>
        <v>12</v>
      </c>
      <c r="I10" s="43">
        <f>SUM(E10:H10)</f>
        <v>137</v>
      </c>
      <c r="K10" s="17">
        <f>SUM(K6:K9)</f>
        <v>76</v>
      </c>
    </row>
    <row r="11" spans="1:14" x14ac:dyDescent="0.25">
      <c r="A11" s="10"/>
      <c r="D11" s="16" t="s">
        <v>29</v>
      </c>
      <c r="E11" s="17">
        <f>(E3+E4)/2</f>
        <v>48</v>
      </c>
      <c r="F11" s="17">
        <f>(F3+F4)/2</f>
        <v>62</v>
      </c>
      <c r="G11" s="17">
        <f>(G3+G4)/2</f>
        <v>76</v>
      </c>
      <c r="H11" s="17">
        <f>(H3+H4)/2</f>
        <v>90</v>
      </c>
    </row>
    <row r="12" spans="1:14" x14ac:dyDescent="0.25">
      <c r="A12" s="10"/>
      <c r="D12" s="16" t="s">
        <v>42</v>
      </c>
      <c r="E12" s="17">
        <f>E9</f>
        <v>0</v>
      </c>
      <c r="F12" s="17">
        <f>F9</f>
        <v>1</v>
      </c>
      <c r="G12" s="17">
        <f>G9</f>
        <v>9</v>
      </c>
      <c r="H12" s="17">
        <f>H9</f>
        <v>7</v>
      </c>
    </row>
    <row r="13" spans="1:14" x14ac:dyDescent="0.25">
      <c r="A13" s="10"/>
      <c r="D13" s="16" t="s">
        <v>30</v>
      </c>
      <c r="E13" s="17">
        <f>E4-E3</f>
        <v>14</v>
      </c>
      <c r="F13" s="17">
        <f>F4-F3</f>
        <v>14</v>
      </c>
      <c r="G13" s="17">
        <f>G4-G3</f>
        <v>14</v>
      </c>
      <c r="H13" s="17">
        <f>H4-H3</f>
        <v>14</v>
      </c>
    </row>
    <row r="14" spans="1:14" x14ac:dyDescent="0.25">
      <c r="A14" s="10"/>
      <c r="B14" s="10"/>
    </row>
    <row r="15" spans="1:14" x14ac:dyDescent="0.25">
      <c r="A15" s="10"/>
      <c r="B15" s="10"/>
      <c r="C15" s="10"/>
      <c r="D15" s="10"/>
      <c r="E15" s="10"/>
      <c r="F15" s="10"/>
      <c r="G15" s="10"/>
    </row>
    <row r="16" spans="1:14" x14ac:dyDescent="0.25">
      <c r="A16" s="10"/>
      <c r="B16" s="10"/>
      <c r="C16" s="18" t="s">
        <v>43</v>
      </c>
      <c r="D16" s="19" t="s">
        <v>33</v>
      </c>
      <c r="E16" s="20">
        <f>SUMPRODUCT(E11:H11,E10:H10)/I10</f>
        <v>66.9051094890511</v>
      </c>
      <c r="F16" s="21" t="s">
        <v>45</v>
      </c>
    </row>
    <row r="17" spans="1:10" x14ac:dyDescent="0.25">
      <c r="A17" s="10"/>
      <c r="B17" s="10"/>
      <c r="C17" s="18"/>
      <c r="D17" s="19" t="s">
        <v>34</v>
      </c>
      <c r="E17" s="20">
        <f>SUMPRODUCT(E11:H11,E10:H10,E11:H11)/I10-E16^2</f>
        <v>150.48004688582114</v>
      </c>
      <c r="F17" s="21" t="s">
        <v>47</v>
      </c>
    </row>
    <row r="18" spans="1:10" x14ac:dyDescent="0.25">
      <c r="A18" s="10"/>
      <c r="B18" s="10"/>
      <c r="C18" s="18"/>
      <c r="D18" s="19" t="s">
        <v>60</v>
      </c>
      <c r="E18" s="20">
        <f>SQRT(E17)</f>
        <v>12.267030891206769</v>
      </c>
      <c r="F18" s="21" t="s">
        <v>45</v>
      </c>
    </row>
    <row r="19" spans="1:10" x14ac:dyDescent="0.25">
      <c r="A19" s="10"/>
      <c r="B19" s="10"/>
      <c r="C19" s="18"/>
      <c r="D19" s="19" t="s">
        <v>59</v>
      </c>
      <c r="E19" s="22">
        <f>SQRT(E17)/E16</f>
        <v>0.18334968711491678</v>
      </c>
      <c r="F19" s="21"/>
    </row>
    <row r="20" spans="1:10" x14ac:dyDescent="0.25">
      <c r="A20" s="10"/>
      <c r="B20" s="10"/>
      <c r="C20" s="18"/>
      <c r="D20" s="23" t="s">
        <v>93</v>
      </c>
      <c r="E20" s="23"/>
      <c r="F20" s="23"/>
      <c r="G20" s="23"/>
      <c r="H20" s="23"/>
      <c r="I20" s="23"/>
    </row>
    <row r="21" spans="1:10" x14ac:dyDescent="0.25">
      <c r="A21" s="10"/>
      <c r="B21" s="10"/>
      <c r="C21" s="18"/>
      <c r="D21" s="10"/>
      <c r="E21" s="10"/>
      <c r="F21" s="10"/>
      <c r="G21" s="10"/>
    </row>
    <row r="22" spans="1:10" x14ac:dyDescent="0.25">
      <c r="A22" s="10"/>
      <c r="B22" s="10"/>
      <c r="C22" s="18" t="s">
        <v>48</v>
      </c>
      <c r="D22" s="24" t="s">
        <v>100</v>
      </c>
      <c r="E22" s="32"/>
      <c r="F22" s="25"/>
      <c r="G22" s="10"/>
    </row>
    <row r="23" spans="1:10" x14ac:dyDescent="0.25">
      <c r="A23" s="10"/>
      <c r="B23" s="10"/>
      <c r="D23" s="23" t="s">
        <v>108</v>
      </c>
      <c r="E23" s="23"/>
      <c r="F23" s="23"/>
      <c r="G23" s="23"/>
      <c r="H23" s="23"/>
      <c r="I23" s="23"/>
    </row>
    <row r="24" spans="1:10" x14ac:dyDescent="0.25">
      <c r="A24" s="10"/>
      <c r="B24" s="10"/>
      <c r="C24" s="18"/>
      <c r="D24" s="23" t="s">
        <v>94</v>
      </c>
      <c r="E24" s="23"/>
      <c r="F24" s="23"/>
      <c r="G24" s="23"/>
      <c r="H24" s="23"/>
      <c r="I24" s="23"/>
    </row>
    <row r="25" spans="1:10" x14ac:dyDescent="0.25">
      <c r="A25" s="10"/>
      <c r="B25" s="10"/>
      <c r="C25" s="18"/>
      <c r="D25" s="60" t="s">
        <v>101</v>
      </c>
      <c r="E25" s="25"/>
      <c r="F25" s="25">
        <f>G11</f>
        <v>76</v>
      </c>
      <c r="G25" s="23" t="s">
        <v>45</v>
      </c>
    </row>
    <row r="26" spans="1:10" x14ac:dyDescent="0.25">
      <c r="A26" s="10"/>
      <c r="B26" s="10"/>
      <c r="C26" s="18"/>
      <c r="D26" s="10"/>
      <c r="E26" s="10"/>
      <c r="F26" s="10"/>
      <c r="G26" s="10"/>
    </row>
    <row r="27" spans="1:10" x14ac:dyDescent="0.25">
      <c r="A27" s="10"/>
      <c r="B27" s="10"/>
      <c r="C27" s="18" t="s">
        <v>49</v>
      </c>
      <c r="D27" s="26" t="s">
        <v>97</v>
      </c>
      <c r="E27" s="26"/>
      <c r="F27" s="26"/>
      <c r="G27" s="26"/>
      <c r="H27" s="24" t="s">
        <v>98</v>
      </c>
      <c r="I27" s="27"/>
      <c r="J27" s="20"/>
    </row>
    <row r="28" spans="1:10" x14ac:dyDescent="0.25">
      <c r="A28" s="10"/>
      <c r="B28" s="10"/>
      <c r="D28" s="26" t="s">
        <v>96</v>
      </c>
      <c r="E28" s="26"/>
      <c r="F28" s="26"/>
      <c r="G28" s="26"/>
      <c r="H28" s="27"/>
      <c r="I28" s="27"/>
      <c r="J28" s="20" t="str">
        <f>D8</f>
        <v>172-184</v>
      </c>
    </row>
    <row r="29" spans="1:10" x14ac:dyDescent="0.25">
      <c r="A29" s="10"/>
      <c r="B29" s="10"/>
      <c r="C29" s="18"/>
      <c r="D29" s="24" t="s">
        <v>99</v>
      </c>
      <c r="E29" s="23"/>
      <c r="F29" s="32">
        <f>J8</f>
        <v>178</v>
      </c>
      <c r="G29" s="23" t="s">
        <v>44</v>
      </c>
    </row>
    <row r="30" spans="1:10" x14ac:dyDescent="0.25">
      <c r="A30" s="10"/>
      <c r="B30" s="10"/>
      <c r="C30" s="18"/>
      <c r="D30" s="10"/>
      <c r="E30" s="10"/>
      <c r="F30" s="10"/>
      <c r="G30" s="10"/>
    </row>
    <row r="31" spans="1:10" x14ac:dyDescent="0.25">
      <c r="A31" s="10"/>
      <c r="B31" s="10"/>
      <c r="C31" s="18"/>
      <c r="D31" s="10"/>
      <c r="E31" s="10"/>
      <c r="F31" s="10"/>
      <c r="G31" s="10"/>
    </row>
    <row r="32" spans="1:10" x14ac:dyDescent="0.25">
      <c r="A32" s="10"/>
      <c r="B32" s="10"/>
      <c r="C32" s="18" t="s">
        <v>50</v>
      </c>
      <c r="D32" s="45" t="s">
        <v>62</v>
      </c>
      <c r="E32" s="1" t="s">
        <v>73</v>
      </c>
    </row>
    <row r="33" spans="1:10" x14ac:dyDescent="0.25">
      <c r="A33" s="10"/>
      <c r="B33" s="10"/>
      <c r="C33" s="18"/>
      <c r="E33" s="28" t="s">
        <v>52</v>
      </c>
      <c r="F33" s="28">
        <f>E11</f>
        <v>48</v>
      </c>
      <c r="G33" s="28">
        <f>F11</f>
        <v>62</v>
      </c>
      <c r="H33" s="28">
        <f>G11</f>
        <v>76</v>
      </c>
      <c r="I33" s="28">
        <f>H11</f>
        <v>90</v>
      </c>
    </row>
    <row r="34" spans="1:10" x14ac:dyDescent="0.25">
      <c r="A34" s="10"/>
      <c r="B34" s="10"/>
      <c r="C34" s="18"/>
      <c r="E34" s="28" t="s">
        <v>20</v>
      </c>
      <c r="F34" s="29">
        <f t="shared" ref="F34:I38" si="7">E6/$I6</f>
        <v>0.91666666666666663</v>
      </c>
      <c r="G34" s="29">
        <f t="shared" si="7"/>
        <v>8.3333333333333329E-2</v>
      </c>
      <c r="H34" s="29">
        <f t="shared" si="7"/>
        <v>0</v>
      </c>
      <c r="I34" s="29">
        <f t="shared" si="7"/>
        <v>0</v>
      </c>
      <c r="J34" s="29">
        <f>SUM(F34:I34)</f>
        <v>1</v>
      </c>
    </row>
    <row r="35" spans="1:10" x14ac:dyDescent="0.25">
      <c r="A35" s="10"/>
      <c r="B35" s="10"/>
      <c r="C35" s="18"/>
      <c r="D35" s="10"/>
      <c r="E35" s="28" t="s">
        <v>21</v>
      </c>
      <c r="F35" s="29">
        <f t="shared" si="7"/>
        <v>0.26415094339622641</v>
      </c>
      <c r="G35" s="29">
        <f t="shared" si="7"/>
        <v>0.58490566037735847</v>
      </c>
      <c r="H35" s="29">
        <f t="shared" si="7"/>
        <v>0.13207547169811321</v>
      </c>
      <c r="I35" s="29">
        <f t="shared" si="7"/>
        <v>1.8867924528301886E-2</v>
      </c>
      <c r="J35" s="29">
        <f t="shared" ref="J35:J38" si="8">SUM(F35:I35)</f>
        <v>1</v>
      </c>
    </row>
    <row r="36" spans="1:10" x14ac:dyDescent="0.25">
      <c r="C36" s="18"/>
      <c r="E36" s="28" t="s">
        <v>22</v>
      </c>
      <c r="F36" s="29">
        <f t="shared" si="7"/>
        <v>0</v>
      </c>
      <c r="G36" s="29">
        <f t="shared" si="7"/>
        <v>0.32727272727272727</v>
      </c>
      <c r="H36" s="29">
        <f t="shared" si="7"/>
        <v>0.6</v>
      </c>
      <c r="I36" s="29">
        <f t="shared" si="7"/>
        <v>7.2727272727272724E-2</v>
      </c>
      <c r="J36" s="29">
        <f t="shared" si="8"/>
        <v>1</v>
      </c>
    </row>
    <row r="37" spans="1:10" x14ac:dyDescent="0.25">
      <c r="C37" s="18"/>
      <c r="E37" s="28" t="s">
        <v>23</v>
      </c>
      <c r="F37" s="29">
        <f t="shared" si="7"/>
        <v>0</v>
      </c>
      <c r="G37" s="29">
        <f t="shared" si="7"/>
        <v>5.8823529411764705E-2</v>
      </c>
      <c r="H37" s="29">
        <f t="shared" si="7"/>
        <v>0.52941176470588236</v>
      </c>
      <c r="I37" s="29">
        <f t="shared" si="7"/>
        <v>0.41176470588235292</v>
      </c>
      <c r="J37" s="29">
        <f t="shared" si="8"/>
        <v>1</v>
      </c>
    </row>
    <row r="38" spans="1:10" x14ac:dyDescent="0.25">
      <c r="C38" s="18"/>
      <c r="E38" s="28" t="s">
        <v>39</v>
      </c>
      <c r="F38" s="29">
        <f t="shared" si="7"/>
        <v>0.18248175182481752</v>
      </c>
      <c r="G38" s="29">
        <f t="shared" si="7"/>
        <v>0.37226277372262773</v>
      </c>
      <c r="H38" s="29">
        <f t="shared" si="7"/>
        <v>0.35766423357664234</v>
      </c>
      <c r="I38" s="29">
        <f t="shared" si="7"/>
        <v>8.7591240875912413E-2</v>
      </c>
      <c r="J38" s="29">
        <f t="shared" si="8"/>
        <v>1</v>
      </c>
    </row>
    <row r="39" spans="1:10" x14ac:dyDescent="0.25">
      <c r="C39" s="18"/>
    </row>
    <row r="40" spans="1:10" x14ac:dyDescent="0.25">
      <c r="C40" s="18"/>
    </row>
    <row r="41" spans="1:10" x14ac:dyDescent="0.25">
      <c r="C41" s="18"/>
      <c r="E41" s="1" t="s">
        <v>102</v>
      </c>
    </row>
    <row r="42" spans="1:10" x14ac:dyDescent="0.25">
      <c r="C42" s="18"/>
      <c r="E42" s="1" t="s">
        <v>103</v>
      </c>
    </row>
    <row r="43" spans="1:10" x14ac:dyDescent="0.25">
      <c r="C43" s="18"/>
    </row>
    <row r="44" spans="1:10" x14ac:dyDescent="0.25">
      <c r="C44" s="18"/>
    </row>
    <row r="45" spans="1:10" x14ac:dyDescent="0.25">
      <c r="C45" s="18"/>
    </row>
    <row r="46" spans="1:10" x14ac:dyDescent="0.25">
      <c r="C46" s="18"/>
    </row>
    <row r="47" spans="1:10" x14ac:dyDescent="0.25">
      <c r="C47" s="18"/>
      <c r="D47" s="46" t="s">
        <v>63</v>
      </c>
      <c r="E47" s="1" t="s">
        <v>74</v>
      </c>
    </row>
    <row r="48" spans="1:10" x14ac:dyDescent="0.25">
      <c r="C48" s="18"/>
      <c r="E48" s="28" t="s">
        <v>53</v>
      </c>
      <c r="F48" s="28" t="s">
        <v>16</v>
      </c>
      <c r="G48" s="28" t="s">
        <v>17</v>
      </c>
      <c r="H48" s="28" t="s">
        <v>18</v>
      </c>
      <c r="I48" s="28" t="s">
        <v>19</v>
      </c>
      <c r="J48" s="28" t="s">
        <v>38</v>
      </c>
    </row>
    <row r="49" spans="3:11" x14ac:dyDescent="0.25">
      <c r="C49" s="18"/>
      <c r="E49" s="28">
        <f>J6</f>
        <v>154</v>
      </c>
      <c r="F49" s="29">
        <f t="shared" ref="F49:J52" si="9">E6/E$10</f>
        <v>0.44</v>
      </c>
      <c r="G49" s="29">
        <f t="shared" si="9"/>
        <v>1.9607843137254902E-2</v>
      </c>
      <c r="H49" s="29">
        <f t="shared" si="9"/>
        <v>0</v>
      </c>
      <c r="I49" s="29">
        <f t="shared" si="9"/>
        <v>0</v>
      </c>
      <c r="J49" s="29">
        <f t="shared" si="9"/>
        <v>8.7591240875912413E-2</v>
      </c>
    </row>
    <row r="50" spans="3:11" x14ac:dyDescent="0.25">
      <c r="C50" s="18"/>
      <c r="E50" s="28">
        <f>J7</f>
        <v>166</v>
      </c>
      <c r="F50" s="29">
        <f t="shared" si="9"/>
        <v>0.56000000000000005</v>
      </c>
      <c r="G50" s="29">
        <f t="shared" si="9"/>
        <v>0.60784313725490191</v>
      </c>
      <c r="H50" s="29">
        <f t="shared" si="9"/>
        <v>0.14285714285714285</v>
      </c>
      <c r="I50" s="29">
        <f t="shared" si="9"/>
        <v>8.3333333333333329E-2</v>
      </c>
      <c r="J50" s="29">
        <f t="shared" si="9"/>
        <v>0.38686131386861317</v>
      </c>
    </row>
    <row r="51" spans="3:11" x14ac:dyDescent="0.25">
      <c r="C51" s="18"/>
      <c r="E51" s="28">
        <f>J8</f>
        <v>178</v>
      </c>
      <c r="F51" s="29">
        <f t="shared" si="9"/>
        <v>0</v>
      </c>
      <c r="G51" s="29">
        <f t="shared" si="9"/>
        <v>0.35294117647058826</v>
      </c>
      <c r="H51" s="29">
        <f t="shared" si="9"/>
        <v>0.67346938775510201</v>
      </c>
      <c r="I51" s="29">
        <f t="shared" si="9"/>
        <v>0.33333333333333331</v>
      </c>
      <c r="J51" s="29">
        <f t="shared" si="9"/>
        <v>0.40145985401459855</v>
      </c>
    </row>
    <row r="52" spans="3:11" x14ac:dyDescent="0.25">
      <c r="C52" s="18"/>
      <c r="E52" s="28">
        <f>J9</f>
        <v>190</v>
      </c>
      <c r="F52" s="29">
        <f t="shared" si="9"/>
        <v>0</v>
      </c>
      <c r="G52" s="29">
        <f t="shared" si="9"/>
        <v>1.9607843137254902E-2</v>
      </c>
      <c r="H52" s="29">
        <f t="shared" si="9"/>
        <v>0.18367346938775511</v>
      </c>
      <c r="I52" s="29">
        <f t="shared" si="9"/>
        <v>0.58333333333333337</v>
      </c>
      <c r="J52" s="29">
        <f t="shared" si="9"/>
        <v>0.12408759124087591</v>
      </c>
      <c r="K52" s="31"/>
    </row>
    <row r="53" spans="3:11" x14ac:dyDescent="0.25">
      <c r="C53" s="18"/>
      <c r="F53" s="30">
        <f>SUM(F49:F52)</f>
        <v>1</v>
      </c>
      <c r="G53" s="30">
        <f t="shared" ref="G53:J53" si="10">SUM(G49:G52)</f>
        <v>1</v>
      </c>
      <c r="H53" s="30">
        <f t="shared" si="10"/>
        <v>1</v>
      </c>
      <c r="I53" s="30">
        <f t="shared" si="10"/>
        <v>1</v>
      </c>
      <c r="J53" s="30">
        <f t="shared" si="10"/>
        <v>1</v>
      </c>
      <c r="K53" s="31"/>
    </row>
    <row r="54" spans="3:11" x14ac:dyDescent="0.25">
      <c r="C54" s="18"/>
      <c r="G54" s="31"/>
      <c r="H54" s="31"/>
      <c r="I54" s="31"/>
      <c r="J54" s="31"/>
      <c r="K54" s="31"/>
    </row>
    <row r="55" spans="3:11" x14ac:dyDescent="0.25">
      <c r="C55" s="18"/>
      <c r="E55" s="1" t="s">
        <v>104</v>
      </c>
      <c r="K55" s="31"/>
    </row>
    <row r="56" spans="3:11" x14ac:dyDescent="0.25">
      <c r="C56" s="18"/>
      <c r="E56" s="1" t="s">
        <v>103</v>
      </c>
      <c r="K56" s="31"/>
    </row>
    <row r="57" spans="3:11" x14ac:dyDescent="0.25">
      <c r="C57" s="18"/>
      <c r="K57" s="31"/>
    </row>
    <row r="58" spans="3:11" x14ac:dyDescent="0.25">
      <c r="C58" s="18"/>
    </row>
    <row r="61" spans="3:11" x14ac:dyDescent="0.25">
      <c r="C61" s="18" t="s">
        <v>51</v>
      </c>
      <c r="D61" s="32" t="s">
        <v>105</v>
      </c>
      <c r="E61" s="32"/>
      <c r="F61" s="32"/>
      <c r="G61" s="32"/>
      <c r="H61" s="32"/>
      <c r="I61" s="32"/>
    </row>
    <row r="62" spans="3:11" x14ac:dyDescent="0.25">
      <c r="C62" s="10"/>
      <c r="D62" s="32" t="s">
        <v>107</v>
      </c>
      <c r="E62" s="32"/>
      <c r="F62" s="32"/>
      <c r="G62" s="32"/>
      <c r="H62" s="32"/>
      <c r="I62" s="32"/>
    </row>
    <row r="63" spans="3:11" x14ac:dyDescent="0.25">
      <c r="C63" s="10"/>
      <c r="D63" s="32"/>
      <c r="E63" s="32"/>
      <c r="F63" s="32"/>
      <c r="G63" s="32"/>
      <c r="H63" s="32"/>
      <c r="I63" s="32"/>
    </row>
    <row r="64" spans="3:11" x14ac:dyDescent="0.25">
      <c r="C64" s="10"/>
      <c r="D64" s="32" t="s">
        <v>106</v>
      </c>
      <c r="E64" s="33"/>
      <c r="F64" s="32"/>
      <c r="G64" s="32"/>
      <c r="H64" s="32"/>
      <c r="I64" s="32"/>
    </row>
    <row r="65" spans="3:10" x14ac:dyDescent="0.25">
      <c r="C65" s="10"/>
    </row>
    <row r="66" spans="3:10" x14ac:dyDescent="0.25">
      <c r="C66" s="10"/>
    </row>
    <row r="67" spans="3:10" x14ac:dyDescent="0.25">
      <c r="C67" s="10"/>
    </row>
    <row r="68" spans="3:10" x14ac:dyDescent="0.25">
      <c r="C68" s="18" t="s">
        <v>54</v>
      </c>
      <c r="D68" s="24" t="s">
        <v>72</v>
      </c>
      <c r="E68" s="23"/>
      <c r="F68" s="23"/>
      <c r="G68" s="23"/>
    </row>
    <row r="69" spans="3:10" x14ac:dyDescent="0.25">
      <c r="C69" s="18"/>
      <c r="D69" s="10"/>
      <c r="E69" s="28" t="s">
        <v>15</v>
      </c>
      <c r="F69" s="28" t="s">
        <v>16</v>
      </c>
      <c r="G69" s="28" t="s">
        <v>17</v>
      </c>
      <c r="H69" s="28" t="s">
        <v>18</v>
      </c>
      <c r="I69" s="28" t="s">
        <v>19</v>
      </c>
      <c r="J69" s="28" t="s">
        <v>65</v>
      </c>
    </row>
    <row r="70" spans="3:10" x14ac:dyDescent="0.25">
      <c r="C70" s="18"/>
      <c r="D70" s="10"/>
      <c r="E70" s="28" t="s">
        <v>20</v>
      </c>
      <c r="F70" s="29">
        <f t="shared" ref="F70:I73" si="11">E6/$I$10</f>
        <v>8.0291970802919707E-2</v>
      </c>
      <c r="G70" s="29">
        <f t="shared" si="11"/>
        <v>7.2992700729927005E-3</v>
      </c>
      <c r="H70" s="29">
        <f t="shared" si="11"/>
        <v>0</v>
      </c>
      <c r="I70" s="29">
        <f t="shared" si="11"/>
        <v>0</v>
      </c>
      <c r="J70" s="29">
        <f>SUM(F70:I70)</f>
        <v>8.7591240875912413E-2</v>
      </c>
    </row>
    <row r="71" spans="3:10" x14ac:dyDescent="0.25">
      <c r="C71" s="18"/>
      <c r="D71" s="10"/>
      <c r="E71" s="28" t="s">
        <v>21</v>
      </c>
      <c r="F71" s="29">
        <f t="shared" si="11"/>
        <v>0.10218978102189781</v>
      </c>
      <c r="G71" s="29">
        <f t="shared" si="11"/>
        <v>0.22627737226277372</v>
      </c>
      <c r="H71" s="29">
        <f t="shared" si="11"/>
        <v>5.1094890510948905E-2</v>
      </c>
      <c r="I71" s="29">
        <f t="shared" si="11"/>
        <v>7.2992700729927005E-3</v>
      </c>
      <c r="J71" s="29">
        <f t="shared" ref="J71:J73" si="12">SUM(F71:I71)</f>
        <v>0.38686131386861311</v>
      </c>
    </row>
    <row r="72" spans="3:10" x14ac:dyDescent="0.25">
      <c r="C72" s="18"/>
      <c r="D72" s="10"/>
      <c r="E72" s="28" t="s">
        <v>22</v>
      </c>
      <c r="F72" s="29">
        <f t="shared" si="11"/>
        <v>0</v>
      </c>
      <c r="G72" s="29">
        <f t="shared" si="11"/>
        <v>0.13138686131386862</v>
      </c>
      <c r="H72" s="29">
        <f t="shared" si="11"/>
        <v>0.24087591240875914</v>
      </c>
      <c r="I72" s="29">
        <f t="shared" si="11"/>
        <v>2.9197080291970802E-2</v>
      </c>
      <c r="J72" s="29">
        <f t="shared" si="12"/>
        <v>0.40145985401459855</v>
      </c>
    </row>
    <row r="73" spans="3:10" x14ac:dyDescent="0.25">
      <c r="C73" s="18"/>
      <c r="D73" s="10"/>
      <c r="E73" s="28" t="s">
        <v>23</v>
      </c>
      <c r="F73" s="29">
        <f t="shared" si="11"/>
        <v>0</v>
      </c>
      <c r="G73" s="29">
        <f t="shared" si="11"/>
        <v>7.2992700729927005E-3</v>
      </c>
      <c r="H73" s="29">
        <f t="shared" si="11"/>
        <v>6.569343065693431E-2</v>
      </c>
      <c r="I73" s="29">
        <f t="shared" si="11"/>
        <v>5.1094890510948905E-2</v>
      </c>
      <c r="J73" s="29">
        <f t="shared" si="12"/>
        <v>0.12408759124087593</v>
      </c>
    </row>
    <row r="74" spans="3:10" x14ac:dyDescent="0.25">
      <c r="C74" s="18"/>
      <c r="D74" s="10"/>
      <c r="E74" s="28" t="s">
        <v>66</v>
      </c>
      <c r="F74" s="30">
        <f>SUM(F70:F73)</f>
        <v>0.18248175182481752</v>
      </c>
      <c r="G74" s="30">
        <f t="shared" ref="G74:I74" si="13">SUM(G70:G73)</f>
        <v>0.37226277372262773</v>
      </c>
      <c r="H74" s="30">
        <f t="shared" si="13"/>
        <v>0.35766423357664234</v>
      </c>
      <c r="I74" s="30">
        <f t="shared" si="13"/>
        <v>8.7591240875912413E-2</v>
      </c>
      <c r="J74" s="29">
        <f>SUM(J70:J73)</f>
        <v>1</v>
      </c>
    </row>
    <row r="75" spans="3:10" x14ac:dyDescent="0.25">
      <c r="C75" s="10"/>
    </row>
    <row r="76" spans="3:10" x14ac:dyDescent="0.25">
      <c r="C76" s="10"/>
    </row>
    <row r="77" spans="3:10" x14ac:dyDescent="0.25">
      <c r="C77" s="10"/>
    </row>
    <row r="78" spans="3:10" x14ac:dyDescent="0.25">
      <c r="C78" s="10"/>
    </row>
    <row r="79" spans="3:10" x14ac:dyDescent="0.25">
      <c r="C79" s="10"/>
    </row>
    <row r="80" spans="3:10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</sheetData>
  <mergeCells count="2">
    <mergeCell ref="D3:D4"/>
    <mergeCell ref="B5:C5"/>
  </mergeCells>
  <pageMargins left="0.7" right="0.7" top="0.75" bottom="0.75" header="0.3" footer="0.3"/>
  <pageSetup paperSize="9" orientation="portrait" r:id="rId1"/>
  <ignoredErrors>
    <ignoredError sqref="K6: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Height-Gender</vt:lpstr>
      <vt:lpstr>Height-Weight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cp:lastPrinted>2020-03-04T09:49:37Z</cp:lastPrinted>
  <dcterms:created xsi:type="dcterms:W3CDTF">2014-10-23T09:05:35Z</dcterms:created>
  <dcterms:modified xsi:type="dcterms:W3CDTF">2022-05-18T11:22:10Z</dcterms:modified>
</cp:coreProperties>
</file>