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iteEscobarUrmeneta\Google Drive\Proyectos\2021_Innov_Docente\OCW_ADEi\Computer practices\Practice U7\"/>
    </mc:Choice>
  </mc:AlternateContent>
  <xr:revisionPtr revIDLastSave="0" documentId="13_ncr:1_{DBDA398C-FD40-4E09-B5FC-519B53B0B8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eight-Weight" sheetId="18" r:id="rId1"/>
    <sheet name="Advertising" sheetId="20" r:id="rId2"/>
  </sheets>
  <definedNames>
    <definedName name="Height">'Height-Weight'!$B$4:$B$140</definedName>
    <definedName name="Weight">'Height-Weight'!$C$4:$C$140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20" l="1"/>
  <c r="K6" i="20"/>
  <c r="J11" i="20"/>
  <c r="I26" i="20" s="1"/>
  <c r="J12" i="20"/>
  <c r="E5" i="20" s="1"/>
  <c r="F5" i="20" s="1"/>
  <c r="K19" i="20"/>
  <c r="G5" i="20" l="1"/>
  <c r="G15" i="20" s="1"/>
  <c r="K18" i="20" s="1"/>
  <c r="E14" i="20"/>
  <c r="F14" i="20" s="1"/>
  <c r="G14" i="20" s="1"/>
  <c r="E13" i="20"/>
  <c r="F13" i="20" s="1"/>
  <c r="G13" i="20" s="1"/>
  <c r="E11" i="20"/>
  <c r="F11" i="20" s="1"/>
  <c r="G11" i="20" s="1"/>
  <c r="E6" i="20"/>
  <c r="F6" i="20" s="1"/>
  <c r="G6" i="20" s="1"/>
  <c r="E8" i="20"/>
  <c r="F8" i="20" s="1"/>
  <c r="G8" i="20" s="1"/>
  <c r="E10" i="20"/>
  <c r="F10" i="20" s="1"/>
  <c r="G10" i="20" s="1"/>
  <c r="E9" i="20"/>
  <c r="F9" i="20" s="1"/>
  <c r="G9" i="20" s="1"/>
  <c r="E12" i="20"/>
  <c r="F12" i="20" s="1"/>
  <c r="G12" i="20" s="1"/>
  <c r="E7" i="20"/>
  <c r="F7" i="20" s="1"/>
  <c r="G7" i="20" s="1"/>
  <c r="F15" i="20" l="1"/>
  <c r="J22" i="18" l="1"/>
  <c r="J21" i="18"/>
  <c r="C144" i="18" l="1"/>
  <c r="C143" i="18"/>
  <c r="J71" i="18"/>
  <c r="J70" i="18"/>
  <c r="O61" i="18"/>
  <c r="O58" i="18"/>
  <c r="O57" i="18"/>
  <c r="J55" i="18"/>
  <c r="J53" i="18"/>
  <c r="J31" i="18"/>
  <c r="K24" i="18"/>
  <c r="K23" i="18"/>
  <c r="Q10" i="18"/>
  <c r="Q7" i="18"/>
  <c r="Q6" i="18"/>
  <c r="Q3" i="18"/>
  <c r="Q9" i="18" l="1"/>
  <c r="J30" i="18" s="1"/>
  <c r="J23" i="18"/>
  <c r="D133" i="18" l="1"/>
  <c r="E133" i="18" s="1"/>
  <c r="F133" i="18" s="1"/>
  <c r="J24" i="18"/>
  <c r="D47" i="18"/>
  <c r="E47" i="18" s="1"/>
  <c r="F47" i="18" s="1"/>
  <c r="D87" i="18"/>
  <c r="E87" i="18" s="1"/>
  <c r="F87" i="18" s="1"/>
  <c r="D80" i="18"/>
  <c r="E80" i="18" s="1"/>
  <c r="F80" i="18" s="1"/>
  <c r="D38" i="18"/>
  <c r="E38" i="18" s="1"/>
  <c r="F38" i="18" s="1"/>
  <c r="D78" i="18"/>
  <c r="E78" i="18" s="1"/>
  <c r="F78" i="18" s="1"/>
  <c r="D131" i="18"/>
  <c r="E131" i="18" s="1"/>
  <c r="F131" i="18" s="1"/>
  <c r="D19" i="18"/>
  <c r="E19" i="18" s="1"/>
  <c r="F19" i="18" s="1"/>
  <c r="D96" i="18"/>
  <c r="E96" i="18" s="1"/>
  <c r="F96" i="18" s="1"/>
  <c r="D53" i="18"/>
  <c r="E53" i="18" s="1"/>
  <c r="F53" i="18" s="1"/>
  <c r="D94" i="18"/>
  <c r="E94" i="18" s="1"/>
  <c r="F94" i="18" s="1"/>
  <c r="D93" i="18"/>
  <c r="E93" i="18" s="1"/>
  <c r="F93" i="18" s="1"/>
  <c r="D125" i="18"/>
  <c r="E125" i="18" s="1"/>
  <c r="F125" i="18" s="1"/>
  <c r="D99" i="18"/>
  <c r="E99" i="18" s="1"/>
  <c r="F99" i="18" s="1"/>
  <c r="D9" i="18"/>
  <c r="E9" i="18" s="1"/>
  <c r="F9" i="18" s="1"/>
  <c r="D112" i="18"/>
  <c r="E112" i="18" s="1"/>
  <c r="F112" i="18" s="1"/>
  <c r="D57" i="18"/>
  <c r="E57" i="18" s="1"/>
  <c r="F57" i="18" s="1"/>
  <c r="D110" i="18"/>
  <c r="E110" i="18" s="1"/>
  <c r="F110" i="18" s="1"/>
  <c r="D33" i="18"/>
  <c r="E33" i="18" s="1"/>
  <c r="F33" i="18" s="1"/>
  <c r="D119" i="18"/>
  <c r="E119" i="18" s="1"/>
  <c r="F119" i="18" s="1"/>
  <c r="D63" i="18"/>
  <c r="E63" i="18" s="1"/>
  <c r="F63" i="18" s="1"/>
  <c r="D60" i="18"/>
  <c r="E60" i="18" s="1"/>
  <c r="F60" i="18" s="1"/>
  <c r="D128" i="18"/>
  <c r="E128" i="18" s="1"/>
  <c r="F128" i="18" s="1"/>
  <c r="D68" i="18"/>
  <c r="E68" i="18" s="1"/>
  <c r="F68" i="18" s="1"/>
  <c r="D126" i="18"/>
  <c r="E126" i="18" s="1"/>
  <c r="F126" i="18" s="1"/>
  <c r="D48" i="18"/>
  <c r="E48" i="18" s="1"/>
  <c r="F48" i="18" s="1"/>
  <c r="D111" i="18"/>
  <c r="E111" i="18" s="1"/>
  <c r="F111" i="18" s="1"/>
  <c r="D123" i="18"/>
  <c r="E123" i="18" s="1"/>
  <c r="F123" i="18" s="1"/>
  <c r="D58" i="18"/>
  <c r="E58" i="18" s="1"/>
  <c r="F58" i="18" s="1"/>
  <c r="D15" i="18"/>
  <c r="E15" i="18" s="1"/>
  <c r="F15" i="18" s="1"/>
  <c r="D64" i="18"/>
  <c r="E64" i="18" s="1"/>
  <c r="F64" i="18" s="1"/>
  <c r="D100" i="18"/>
  <c r="E100" i="18" s="1"/>
  <c r="F100" i="18" s="1"/>
  <c r="D132" i="18"/>
  <c r="E132" i="18" s="1"/>
  <c r="F132" i="18" s="1"/>
  <c r="D54" i="18"/>
  <c r="E54" i="18" s="1"/>
  <c r="F54" i="18" s="1"/>
  <c r="D69" i="18"/>
  <c r="E69" i="18" s="1"/>
  <c r="F69" i="18" s="1"/>
  <c r="D98" i="18"/>
  <c r="E98" i="18" s="1"/>
  <c r="F98" i="18" s="1"/>
  <c r="D130" i="18"/>
  <c r="E130" i="18" s="1"/>
  <c r="F130" i="18" s="1"/>
  <c r="D85" i="18"/>
  <c r="E85" i="18" s="1"/>
  <c r="F85" i="18" s="1"/>
  <c r="D22" i="18"/>
  <c r="E22" i="18" s="1"/>
  <c r="F22" i="18" s="1"/>
  <c r="D29" i="18"/>
  <c r="E29" i="18" s="1"/>
  <c r="F29" i="18" s="1"/>
  <c r="D65" i="18"/>
  <c r="E65" i="18" s="1"/>
  <c r="F65" i="18" s="1"/>
  <c r="D20" i="18"/>
  <c r="E20" i="18" s="1"/>
  <c r="F20" i="18" s="1"/>
  <c r="D28" i="18"/>
  <c r="E28" i="18" s="1"/>
  <c r="F28" i="18" s="1"/>
  <c r="D79" i="18"/>
  <c r="E79" i="18" s="1"/>
  <c r="F79" i="18" s="1"/>
  <c r="D91" i="18"/>
  <c r="E91" i="18" s="1"/>
  <c r="F91" i="18" s="1"/>
  <c r="D40" i="18"/>
  <c r="E40" i="18" s="1"/>
  <c r="F40" i="18" s="1"/>
  <c r="D39" i="18"/>
  <c r="E39" i="18" s="1"/>
  <c r="F39" i="18" s="1"/>
  <c r="D84" i="18"/>
  <c r="E84" i="18" s="1"/>
  <c r="F84" i="18" s="1"/>
  <c r="D116" i="18"/>
  <c r="E116" i="18" s="1"/>
  <c r="F116" i="18" s="1"/>
  <c r="D42" i="18"/>
  <c r="E42" i="18" s="1"/>
  <c r="F42" i="18" s="1"/>
  <c r="D62" i="18"/>
  <c r="E62" i="18" s="1"/>
  <c r="F62" i="18" s="1"/>
  <c r="D82" i="18"/>
  <c r="E82" i="18" s="1"/>
  <c r="F82" i="18" s="1"/>
  <c r="D114" i="18"/>
  <c r="E114" i="18" s="1"/>
  <c r="F114" i="18" s="1"/>
  <c r="D117" i="18"/>
  <c r="E117" i="18" s="1"/>
  <c r="F117" i="18" s="1"/>
  <c r="D36" i="18"/>
  <c r="E36" i="18" s="1"/>
  <c r="F36" i="18" s="1"/>
  <c r="D25" i="18"/>
  <c r="E25" i="18" s="1"/>
  <c r="F25" i="18" s="1"/>
  <c r="D121" i="18"/>
  <c r="E121" i="18" s="1"/>
  <c r="F121" i="18" s="1"/>
  <c r="D89" i="18"/>
  <c r="E89" i="18" s="1"/>
  <c r="F89" i="18" s="1"/>
  <c r="D35" i="18"/>
  <c r="E35" i="18" s="1"/>
  <c r="F35" i="18" s="1"/>
  <c r="D13" i="18"/>
  <c r="E13" i="18" s="1"/>
  <c r="F13" i="18" s="1"/>
  <c r="D6" i="18"/>
  <c r="E6" i="18" s="1"/>
  <c r="F6" i="18" s="1"/>
  <c r="D129" i="18"/>
  <c r="E129" i="18" s="1"/>
  <c r="F129" i="18" s="1"/>
  <c r="D97" i="18"/>
  <c r="E97" i="18" s="1"/>
  <c r="F97" i="18" s="1"/>
  <c r="D61" i="18"/>
  <c r="E61" i="18" s="1"/>
  <c r="F61" i="18" s="1"/>
  <c r="D18" i="18"/>
  <c r="E18" i="18" s="1"/>
  <c r="F18" i="18" s="1"/>
  <c r="D7" i="18"/>
  <c r="E7" i="18" s="1"/>
  <c r="F7" i="18" s="1"/>
  <c r="D137" i="18"/>
  <c r="E137" i="18" s="1"/>
  <c r="F137" i="18" s="1"/>
  <c r="D105" i="18"/>
  <c r="E105" i="18" s="1"/>
  <c r="F105" i="18" s="1"/>
  <c r="D73" i="18"/>
  <c r="E73" i="18" s="1"/>
  <c r="F73" i="18" s="1"/>
  <c r="D17" i="18"/>
  <c r="E17" i="18" s="1"/>
  <c r="F17" i="18" s="1"/>
  <c r="D8" i="18"/>
  <c r="E8" i="18" s="1"/>
  <c r="F8" i="18" s="1"/>
  <c r="D113" i="18"/>
  <c r="E113" i="18" s="1"/>
  <c r="F113" i="18" s="1"/>
  <c r="D81" i="18"/>
  <c r="E81" i="18" s="1"/>
  <c r="F81" i="18" s="1"/>
  <c r="D66" i="18"/>
  <c r="E66" i="18" s="1"/>
  <c r="F66" i="18" s="1"/>
  <c r="D51" i="18"/>
  <c r="E51" i="18" s="1"/>
  <c r="F51" i="18" s="1"/>
  <c r="D44" i="18"/>
  <c r="E44" i="18" s="1"/>
  <c r="F44" i="18" s="1"/>
  <c r="D37" i="18"/>
  <c r="E37" i="18" s="1"/>
  <c r="F37" i="18" s="1"/>
  <c r="D31" i="18"/>
  <c r="E31" i="18" s="1"/>
  <c r="F31" i="18" s="1"/>
  <c r="D14" i="18"/>
  <c r="E14" i="18" s="1"/>
  <c r="F14" i="18" s="1"/>
  <c r="D5" i="18"/>
  <c r="E5" i="18" s="1"/>
  <c r="F5" i="18" s="1"/>
  <c r="D135" i="18"/>
  <c r="E135" i="18" s="1"/>
  <c r="F135" i="18" s="1"/>
  <c r="D103" i="18"/>
  <c r="E103" i="18" s="1"/>
  <c r="F103" i="18" s="1"/>
  <c r="D71" i="18"/>
  <c r="E71" i="18" s="1"/>
  <c r="F71" i="18" s="1"/>
  <c r="D115" i="18"/>
  <c r="E115" i="18" s="1"/>
  <c r="F115" i="18" s="1"/>
  <c r="D83" i="18"/>
  <c r="E83" i="18" s="1"/>
  <c r="F83" i="18" s="1"/>
  <c r="D52" i="18"/>
  <c r="E52" i="18" s="1"/>
  <c r="F52" i="18" s="1"/>
  <c r="D32" i="18"/>
  <c r="E32" i="18" s="1"/>
  <c r="F32" i="18" s="1"/>
  <c r="D11" i="18"/>
  <c r="E11" i="18" s="1"/>
  <c r="F11" i="18" s="1"/>
  <c r="D34" i="18"/>
  <c r="E34" i="18" s="1"/>
  <c r="F34" i="18" s="1"/>
  <c r="D72" i="18"/>
  <c r="E72" i="18" s="1"/>
  <c r="F72" i="18" s="1"/>
  <c r="D88" i="18"/>
  <c r="E88" i="18" s="1"/>
  <c r="F88" i="18" s="1"/>
  <c r="D104" i="18"/>
  <c r="E104" i="18" s="1"/>
  <c r="F104" i="18" s="1"/>
  <c r="D120" i="18"/>
  <c r="E120" i="18" s="1"/>
  <c r="F120" i="18" s="1"/>
  <c r="D136" i="18"/>
  <c r="E136" i="18" s="1"/>
  <c r="F136" i="18" s="1"/>
  <c r="D46" i="18"/>
  <c r="E46" i="18" s="1"/>
  <c r="F46" i="18" s="1"/>
  <c r="D55" i="18"/>
  <c r="E55" i="18" s="1"/>
  <c r="F55" i="18" s="1"/>
  <c r="D70" i="18"/>
  <c r="E70" i="18" s="1"/>
  <c r="F70" i="18" s="1"/>
  <c r="D86" i="18"/>
  <c r="E86" i="18" s="1"/>
  <c r="F86" i="18" s="1"/>
  <c r="D102" i="18"/>
  <c r="E102" i="18" s="1"/>
  <c r="F102" i="18" s="1"/>
  <c r="D118" i="18"/>
  <c r="E118" i="18" s="1"/>
  <c r="F118" i="18" s="1"/>
  <c r="D134" i="18"/>
  <c r="E134" i="18" s="1"/>
  <c r="F134" i="18" s="1"/>
  <c r="D109" i="18"/>
  <c r="E109" i="18" s="1"/>
  <c r="F109" i="18" s="1"/>
  <c r="D77" i="18"/>
  <c r="E77" i="18" s="1"/>
  <c r="F77" i="18" s="1"/>
  <c r="D45" i="18"/>
  <c r="E45" i="18" s="1"/>
  <c r="F45" i="18" s="1"/>
  <c r="D27" i="18"/>
  <c r="E27" i="18" s="1"/>
  <c r="F27" i="18" s="1"/>
  <c r="D16" i="18"/>
  <c r="E16" i="18" s="1"/>
  <c r="F16" i="18" s="1"/>
  <c r="D41" i="18"/>
  <c r="E41" i="18" s="1"/>
  <c r="F41" i="18" s="1"/>
  <c r="D24" i="18"/>
  <c r="E24" i="18" s="1"/>
  <c r="F24" i="18" s="1"/>
  <c r="D127" i="18"/>
  <c r="E127" i="18" s="1"/>
  <c r="F127" i="18" s="1"/>
  <c r="D95" i="18"/>
  <c r="E95" i="18" s="1"/>
  <c r="F95" i="18" s="1"/>
  <c r="D139" i="18"/>
  <c r="E139" i="18" s="1"/>
  <c r="F139" i="18" s="1"/>
  <c r="D107" i="18"/>
  <c r="E107" i="18" s="1"/>
  <c r="F107" i="18" s="1"/>
  <c r="D75" i="18"/>
  <c r="E75" i="18" s="1"/>
  <c r="F75" i="18" s="1"/>
  <c r="D49" i="18"/>
  <c r="E49" i="18" s="1"/>
  <c r="F49" i="18" s="1"/>
  <c r="D26" i="18"/>
  <c r="E26" i="18" s="1"/>
  <c r="F26" i="18" s="1"/>
  <c r="D10" i="18"/>
  <c r="E10" i="18" s="1"/>
  <c r="F10" i="18" s="1"/>
  <c r="D59" i="18"/>
  <c r="E59" i="18" s="1"/>
  <c r="F59" i="18" s="1"/>
  <c r="D76" i="18"/>
  <c r="E76" i="18" s="1"/>
  <c r="F76" i="18" s="1"/>
  <c r="D92" i="18"/>
  <c r="E92" i="18" s="1"/>
  <c r="F92" i="18" s="1"/>
  <c r="D108" i="18"/>
  <c r="E108" i="18" s="1"/>
  <c r="F108" i="18" s="1"/>
  <c r="D124" i="18"/>
  <c r="E124" i="18" s="1"/>
  <c r="F124" i="18" s="1"/>
  <c r="D140" i="18"/>
  <c r="E140" i="18" s="1"/>
  <c r="F140" i="18" s="1"/>
  <c r="D50" i="18"/>
  <c r="E50" i="18" s="1"/>
  <c r="F50" i="18" s="1"/>
  <c r="D56" i="18"/>
  <c r="E56" i="18" s="1"/>
  <c r="F56" i="18" s="1"/>
  <c r="D74" i="18"/>
  <c r="E74" i="18" s="1"/>
  <c r="F74" i="18" s="1"/>
  <c r="D90" i="18"/>
  <c r="E90" i="18" s="1"/>
  <c r="F90" i="18" s="1"/>
  <c r="D106" i="18"/>
  <c r="E106" i="18" s="1"/>
  <c r="F106" i="18" s="1"/>
  <c r="D122" i="18"/>
  <c r="E122" i="18" s="1"/>
  <c r="F122" i="18" s="1"/>
  <c r="D138" i="18"/>
  <c r="E138" i="18" s="1"/>
  <c r="F138" i="18" s="1"/>
  <c r="D101" i="18"/>
  <c r="E101" i="18" s="1"/>
  <c r="F101" i="18" s="1"/>
  <c r="D67" i="18"/>
  <c r="E67" i="18" s="1"/>
  <c r="F67" i="18" s="1"/>
  <c r="D43" i="18"/>
  <c r="E43" i="18" s="1"/>
  <c r="F43" i="18" s="1"/>
  <c r="D23" i="18"/>
  <c r="E23" i="18" s="1"/>
  <c r="F23" i="18" s="1"/>
  <c r="D12" i="18"/>
  <c r="E12" i="18" s="1"/>
  <c r="F12" i="18" s="1"/>
  <c r="D30" i="18"/>
  <c r="E30" i="18" s="1"/>
  <c r="F30" i="18" s="1"/>
  <c r="D21" i="18"/>
  <c r="E21" i="18" s="1"/>
  <c r="F21" i="18" s="1"/>
  <c r="D4" i="18" l="1"/>
  <c r="E4" i="18" s="1"/>
  <c r="E143" i="18" s="1"/>
  <c r="L68" i="18"/>
  <c r="L67" i="18"/>
  <c r="E144" i="18"/>
  <c r="J54" i="18"/>
  <c r="D144" i="18"/>
  <c r="D143" i="18" l="1"/>
  <c r="F4" i="18"/>
  <c r="F144" i="18" s="1"/>
  <c r="F143" i="18"/>
  <c r="K54" i="18" s="1"/>
  <c r="J56" i="18" s="1"/>
</calcChain>
</file>

<file path=xl/sharedStrings.xml><?xml version="1.0" encoding="utf-8"?>
<sst xmlns="http://schemas.openxmlformats.org/spreadsheetml/2006/main" count="127" uniqueCount="103">
  <si>
    <t>No</t>
  </si>
  <si>
    <t>Weight</t>
  </si>
  <si>
    <t>Height</t>
  </si>
  <si>
    <t>Yes</t>
  </si>
  <si>
    <t>X</t>
  </si>
  <si>
    <t>Y</t>
  </si>
  <si>
    <t>e^2</t>
  </si>
  <si>
    <t>cm</t>
  </si>
  <si>
    <t>kg</t>
  </si>
  <si>
    <t>cm*kg</t>
  </si>
  <si>
    <t>Covariance</t>
  </si>
  <si>
    <t>Residual variance</t>
  </si>
  <si>
    <t>r</t>
  </si>
  <si>
    <t>b</t>
  </si>
  <si>
    <t>a</t>
  </si>
  <si>
    <t>r^2</t>
  </si>
  <si>
    <t>R^2</t>
  </si>
  <si>
    <t>Variance Y</t>
  </si>
  <si>
    <t>Y^</t>
  </si>
  <si>
    <t>Residuals</t>
  </si>
  <si>
    <t>The scatter plot suggests a direct linear relationship</t>
  </si>
  <si>
    <t>Sum</t>
  </si>
  <si>
    <t>Average</t>
  </si>
  <si>
    <t>e</t>
  </si>
  <si>
    <t>Estim weight</t>
  </si>
  <si>
    <t>Resid^2</t>
  </si>
  <si>
    <t>a)</t>
  </si>
  <si>
    <t>b)</t>
  </si>
  <si>
    <t>The value of the covariance is positive: The linear relationship is direct, that is to say, more height implies more weight.</t>
  </si>
  <si>
    <t>St dev X</t>
  </si>
  <si>
    <t>St dev Y</t>
  </si>
  <si>
    <t>Correl coef (r)</t>
  </si>
  <si>
    <t>The value of r indicates a moderate to strong direct linear relationship</t>
  </si>
  <si>
    <t>c)</t>
  </si>
  <si>
    <t>kg/cm</t>
  </si>
  <si>
    <t>Estimated increase in the weight for each additional cm of height</t>
  </si>
  <si>
    <t>The estimated regression line is:</t>
  </si>
  <si>
    <t>Weight = -107,396 + 1,002*Height</t>
  </si>
  <si>
    <t>d)</t>
  </si>
  <si>
    <t>Goodness of fit numerically</t>
  </si>
  <si>
    <t>Interpretation: the regression line explains 61.53% of the variability of the students' weight</t>
  </si>
  <si>
    <t>The fit seems to be good</t>
  </si>
  <si>
    <t>e)</t>
  </si>
  <si>
    <t>No pattern</t>
  </si>
  <si>
    <t>f)</t>
  </si>
  <si>
    <t>N</t>
  </si>
  <si>
    <t>g)</t>
  </si>
  <si>
    <t>kg^2</t>
  </si>
  <si>
    <t>Exog variable</t>
  </si>
  <si>
    <t>Endog vble</t>
  </si>
  <si>
    <t>a (H/W)</t>
  </si>
  <si>
    <t>cm/kg</t>
  </si>
  <si>
    <t>R^2 = r^2 as this is a linear fit</t>
  </si>
  <si>
    <t>b (H/W)</t>
  </si>
  <si>
    <t>r^2 (H/W)</t>
  </si>
  <si>
    <t>The goodness of fit is the same.</t>
  </si>
  <si>
    <t>h)</t>
  </si>
  <si>
    <t>Appropriate linear fit</t>
  </si>
  <si>
    <t>Reliable?</t>
  </si>
  <si>
    <t>Why?</t>
  </si>
  <si>
    <t>Student 1</t>
  </si>
  <si>
    <t>Good fit and interpolation (the value of x (170cm) is within the range of values of X (between 150 and 193 cm))</t>
  </si>
  <si>
    <t>Student 2</t>
  </si>
  <si>
    <t>Extrapolation (the value of x (205cm) is out of the range of values of X)</t>
  </si>
  <si>
    <t>Min height</t>
  </si>
  <si>
    <t>Max height</t>
  </si>
  <si>
    <r>
      <rPr>
        <b/>
        <sz val="11"/>
        <color rgb="FF000000"/>
        <rFont val="Calibri"/>
        <family val="2"/>
      </rPr>
      <t>Conclusion:</t>
    </r>
    <r>
      <rPr>
        <sz val="11"/>
        <color rgb="FF000000"/>
        <rFont val="Calibri"/>
        <family val="2"/>
      </rPr>
      <t xml:space="preserve"> the fit is good enough as the r^2 is high enough and the residuals plot does not show any special pattern</t>
    </r>
  </si>
  <si>
    <t>Height = 132,57 + 0,6139*Weight</t>
  </si>
  <si>
    <t>Average X</t>
  </si>
  <si>
    <t>Average Y</t>
  </si>
  <si>
    <r>
      <t>Estimate</t>
    </r>
    <r>
      <rPr>
        <b/>
        <sz val="11"/>
        <color rgb="FF000000"/>
        <rFont val="Calibri"/>
        <family val="2"/>
      </rPr>
      <t xml:space="preserve"> Y = a + bX</t>
    </r>
  </si>
  <si>
    <t>Weight assigned for a student 0 cm height (meaningless)</t>
  </si>
  <si>
    <t>Interp./Extrap.</t>
  </si>
  <si>
    <t>Interpolation</t>
  </si>
  <si>
    <t>Extrapolation</t>
  </si>
  <si>
    <t>is out of the range of values employed to estimate the model)</t>
  </si>
  <si>
    <t>is good, it is an extrapolation (15 million euros</t>
  </si>
  <si>
    <t>The prediction is not reliable, because although the fit</t>
  </si>
  <si>
    <t xml:space="preserve"> </t>
  </si>
  <si>
    <t>million euros</t>
  </si>
  <si>
    <t>and the residuals plot does not show any pattern</t>
  </si>
  <si>
    <t>The fit is good because r^2 is close to 1</t>
  </si>
  <si>
    <t>The linear model explains 99,37% of the variability of the annual profit</t>
  </si>
  <si>
    <t>Y=-12,8743 + 3,4497X</t>
  </si>
  <si>
    <t>Line</t>
  </si>
  <si>
    <t>Increase in the annual profits for each additional million € spent on advertising</t>
  </si>
  <si>
    <t>million €</t>
  </si>
  <si>
    <t>Yearly profit is no expenditure in advertising</t>
  </si>
  <si>
    <t>relationship is direct and very strong.</t>
  </si>
  <si>
    <t>The value of the correlation coefficient indicates that the linear</t>
  </si>
  <si>
    <t>The covariance is positive indicating a direct linear relationship</t>
  </si>
  <si>
    <t>ei^2</t>
  </si>
  <si>
    <t>ei</t>
  </si>
  <si>
    <t>yi^</t>
  </si>
  <si>
    <t>Y (million €)</t>
  </si>
  <si>
    <t>X (million €)</t>
  </si>
  <si>
    <t>Year</t>
  </si>
  <si>
    <t>Annual profits</t>
  </si>
  <si>
    <t>Advertising expenditure</t>
  </si>
  <si>
    <t>a) Correlation analysis</t>
  </si>
  <si>
    <t>a) Regression line</t>
  </si>
  <si>
    <t>a) Goodness of fit</t>
  </si>
  <si>
    <t>d) Prediction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</si>
</sst>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00"/>
    <numFmt numFmtId="165" formatCode="0.0000"/>
    <numFmt numFmtId="166" formatCode="0.00000"/>
  </numFmts>
  <fonts count="10" x14ac:knownFonts="1">
    <font>
      <sz val="11"/>
      <color rgb="FF000000"/>
      <name val="Calibri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5" fillId="0" borderId="0"/>
    <xf numFmtId="44" fontId="5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1"/>
    <xf numFmtId="49" fontId="2" fillId="2" borderId="1" xfId="1" applyNumberFormat="1" applyFont="1" applyFill="1" applyBorder="1" applyAlignment="1">
      <alignment horizontal="center"/>
    </xf>
    <xf numFmtId="0" fontId="1" fillId="0" borderId="1" xfId="1" applyFont="1" applyBorder="1" applyAlignment="1">
      <alignment horizontal="center" vertical="top"/>
    </xf>
    <xf numFmtId="0" fontId="1" fillId="3" borderId="1" xfId="1" applyFont="1" applyFill="1" applyBorder="1" applyAlignment="1">
      <alignment horizontal="center" vertical="top"/>
    </xf>
    <xf numFmtId="0" fontId="6" fillId="0" borderId="0" xfId="2" applyFont="1"/>
    <xf numFmtId="0" fontId="5" fillId="0" borderId="0" xfId="2"/>
    <xf numFmtId="0" fontId="6" fillId="0" borderId="0" xfId="2" applyFont="1" applyAlignment="1">
      <alignment horizontal="center"/>
    </xf>
    <xf numFmtId="2" fontId="3" fillId="0" borderId="0" xfId="1" applyNumberForma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right"/>
    </xf>
    <xf numFmtId="166" fontId="3" fillId="0" borderId="0" xfId="1" applyNumberFormat="1"/>
    <xf numFmtId="165" fontId="3" fillId="0" borderId="0" xfId="1" applyNumberFormat="1"/>
    <xf numFmtId="164" fontId="3" fillId="0" borderId="0" xfId="1" applyNumberFormat="1"/>
    <xf numFmtId="0" fontId="3" fillId="0" borderId="0" xfId="1" applyAlignment="1">
      <alignment horizontal="right"/>
    </xf>
    <xf numFmtId="0" fontId="3" fillId="0" borderId="0" xfId="1" applyAlignment="1">
      <alignment horizontal="center"/>
    </xf>
    <xf numFmtId="0" fontId="7" fillId="0" borderId="0" xfId="2" applyFont="1"/>
    <xf numFmtId="0" fontId="5" fillId="5" borderId="4" xfId="2" applyFill="1" applyBorder="1"/>
    <xf numFmtId="0" fontId="5" fillId="5" borderId="5" xfId="2" applyFill="1" applyBorder="1"/>
    <xf numFmtId="2" fontId="5" fillId="5" borderId="6" xfId="2" applyNumberFormat="1" applyFill="1" applyBorder="1"/>
    <xf numFmtId="10" fontId="5" fillId="5" borderId="7" xfId="4" applyNumberFormat="1" applyFont="1" applyFill="1" applyBorder="1"/>
    <xf numFmtId="0" fontId="5" fillId="5" borderId="8" xfId="2" applyFill="1" applyBorder="1" applyAlignment="1">
      <alignment horizontal="right"/>
    </xf>
    <xf numFmtId="0" fontId="5" fillId="5" borderId="9" xfId="2" applyFill="1" applyBorder="1"/>
    <xf numFmtId="165" fontId="5" fillId="5" borderId="10" xfId="2" applyNumberFormat="1" applyFill="1" applyBorder="1"/>
    <xf numFmtId="0" fontId="5" fillId="5" borderId="11" xfId="2" applyFill="1" applyBorder="1" applyAlignment="1">
      <alignment horizontal="right"/>
    </xf>
    <xf numFmtId="0" fontId="5" fillId="5" borderId="12" xfId="2" applyFill="1" applyBorder="1"/>
    <xf numFmtId="2" fontId="5" fillId="0" borderId="2" xfId="2" applyNumberFormat="1" applyBorder="1"/>
    <xf numFmtId="2" fontId="5" fillId="0" borderId="0" xfId="2" applyNumberFormat="1"/>
    <xf numFmtId="2" fontId="5" fillId="0" borderId="7" xfId="2" applyNumberFormat="1" applyBorder="1"/>
    <xf numFmtId="2" fontId="5" fillId="0" borderId="3" xfId="2" applyNumberFormat="1" applyBorder="1"/>
    <xf numFmtId="0" fontId="5" fillId="4" borderId="7" xfId="2" applyFill="1" applyBorder="1" applyAlignment="1">
      <alignment horizontal="center" vertical="top" wrapText="1"/>
    </xf>
    <xf numFmtId="0" fontId="5" fillId="4" borderId="3" xfId="2" applyFill="1" applyBorder="1" applyAlignment="1">
      <alignment horizontal="center"/>
    </xf>
    <xf numFmtId="0" fontId="8" fillId="0" borderId="0" xfId="2" applyFont="1"/>
    <xf numFmtId="0" fontId="7" fillId="5" borderId="7" xfId="2" applyFont="1" applyFill="1" applyBorder="1"/>
    <xf numFmtId="0" fontId="6" fillId="5" borderId="8" xfId="2" applyFont="1" applyFill="1" applyBorder="1"/>
    <xf numFmtId="2" fontId="5" fillId="0" borderId="13" xfId="2" applyNumberFormat="1" applyBorder="1"/>
    <xf numFmtId="2" fontId="5" fillId="0" borderId="14" xfId="2" applyNumberFormat="1" applyBorder="1"/>
    <xf numFmtId="0" fontId="5" fillId="4" borderId="13" xfId="2" applyFill="1" applyBorder="1" applyAlignment="1">
      <alignment horizontal="center" vertical="top" wrapText="1"/>
    </xf>
    <xf numFmtId="0" fontId="5" fillId="4" borderId="14" xfId="2" applyFill="1" applyBorder="1" applyAlignment="1">
      <alignment horizontal="center"/>
    </xf>
    <xf numFmtId="0" fontId="7" fillId="5" borderId="13" xfId="2" applyFont="1" applyFill="1" applyBorder="1"/>
    <xf numFmtId="165" fontId="6" fillId="5" borderId="0" xfId="2" applyNumberFormat="1" applyFont="1" applyFill="1"/>
    <xf numFmtId="0" fontId="5" fillId="5" borderId="15" xfId="2" applyFill="1" applyBorder="1"/>
    <xf numFmtId="0" fontId="7" fillId="5" borderId="10" xfId="2" applyFont="1" applyFill="1" applyBorder="1"/>
    <xf numFmtId="165" fontId="6" fillId="5" borderId="11" xfId="2" applyNumberFormat="1" applyFont="1" applyFill="1" applyBorder="1"/>
    <xf numFmtId="0" fontId="7" fillId="5" borderId="12" xfId="2" applyFont="1" applyFill="1" applyBorder="1"/>
    <xf numFmtId="165" fontId="5" fillId="5" borderId="7" xfId="4" applyNumberFormat="1" applyFont="1" applyFill="1" applyBorder="1"/>
    <xf numFmtId="2" fontId="5" fillId="0" borderId="16" xfId="2" applyNumberFormat="1" applyBorder="1"/>
    <xf numFmtId="0" fontId="6" fillId="0" borderId="4" xfId="2" applyFont="1" applyBorder="1" applyAlignment="1">
      <alignment horizontal="center" vertical="center"/>
    </xf>
    <xf numFmtId="0" fontId="9" fillId="4" borderId="4" xfId="2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/>
    </xf>
  </cellXfs>
  <cellStyles count="5">
    <cellStyle name="Euro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Percent 2" xfId="4" xr:uid="{AC24CD59-6290-4E67-86FB-76133F5AD4D6}"/>
  </cellStyles>
  <dxfs count="0"/>
  <tableStyles count="0" defaultTableStyle="TableStyleMedium9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Scatter plot Height - Weight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2563501430904297E-2"/>
                  <c:y val="0.3315864683581218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'Height-Weight'!$B$4:$B$140</c:f>
              <c:numCache>
                <c:formatCode>General</c:formatCode>
                <c:ptCount val="137"/>
                <c:pt idx="0">
                  <c:v>162</c:v>
                </c:pt>
                <c:pt idx="1">
                  <c:v>182</c:v>
                </c:pt>
                <c:pt idx="2">
                  <c:v>185</c:v>
                </c:pt>
                <c:pt idx="3">
                  <c:v>170</c:v>
                </c:pt>
                <c:pt idx="4">
                  <c:v>172</c:v>
                </c:pt>
                <c:pt idx="5">
                  <c:v>159</c:v>
                </c:pt>
                <c:pt idx="6">
                  <c:v>182</c:v>
                </c:pt>
                <c:pt idx="7">
                  <c:v>160</c:v>
                </c:pt>
                <c:pt idx="8">
                  <c:v>182</c:v>
                </c:pt>
                <c:pt idx="9">
                  <c:v>180</c:v>
                </c:pt>
                <c:pt idx="10">
                  <c:v>178</c:v>
                </c:pt>
                <c:pt idx="11">
                  <c:v>163</c:v>
                </c:pt>
                <c:pt idx="12">
                  <c:v>173</c:v>
                </c:pt>
                <c:pt idx="13">
                  <c:v>160</c:v>
                </c:pt>
                <c:pt idx="14">
                  <c:v>184</c:v>
                </c:pt>
                <c:pt idx="15">
                  <c:v>162</c:v>
                </c:pt>
                <c:pt idx="16">
                  <c:v>165</c:v>
                </c:pt>
                <c:pt idx="17">
                  <c:v>165</c:v>
                </c:pt>
                <c:pt idx="18">
                  <c:v>172</c:v>
                </c:pt>
                <c:pt idx="19">
                  <c:v>173</c:v>
                </c:pt>
                <c:pt idx="20">
                  <c:v>167</c:v>
                </c:pt>
                <c:pt idx="21">
                  <c:v>174</c:v>
                </c:pt>
                <c:pt idx="22">
                  <c:v>173</c:v>
                </c:pt>
                <c:pt idx="23">
                  <c:v>171</c:v>
                </c:pt>
                <c:pt idx="24">
                  <c:v>177</c:v>
                </c:pt>
                <c:pt idx="25">
                  <c:v>170</c:v>
                </c:pt>
                <c:pt idx="26">
                  <c:v>163.5</c:v>
                </c:pt>
                <c:pt idx="27">
                  <c:v>150</c:v>
                </c:pt>
                <c:pt idx="28">
                  <c:v>175</c:v>
                </c:pt>
                <c:pt idx="29">
                  <c:v>180</c:v>
                </c:pt>
                <c:pt idx="30">
                  <c:v>172</c:v>
                </c:pt>
                <c:pt idx="31">
                  <c:v>185</c:v>
                </c:pt>
                <c:pt idx="32">
                  <c:v>167</c:v>
                </c:pt>
                <c:pt idx="33">
                  <c:v>165</c:v>
                </c:pt>
                <c:pt idx="34">
                  <c:v>165</c:v>
                </c:pt>
                <c:pt idx="35">
                  <c:v>163</c:v>
                </c:pt>
                <c:pt idx="36">
                  <c:v>183</c:v>
                </c:pt>
                <c:pt idx="37">
                  <c:v>165</c:v>
                </c:pt>
                <c:pt idx="38">
                  <c:v>180</c:v>
                </c:pt>
                <c:pt idx="39">
                  <c:v>171</c:v>
                </c:pt>
                <c:pt idx="40">
                  <c:v>165</c:v>
                </c:pt>
                <c:pt idx="41">
                  <c:v>186</c:v>
                </c:pt>
                <c:pt idx="42">
                  <c:v>187</c:v>
                </c:pt>
                <c:pt idx="43">
                  <c:v>175</c:v>
                </c:pt>
                <c:pt idx="44">
                  <c:v>180</c:v>
                </c:pt>
                <c:pt idx="45">
                  <c:v>180</c:v>
                </c:pt>
                <c:pt idx="46">
                  <c:v>168</c:v>
                </c:pt>
                <c:pt idx="47">
                  <c:v>190</c:v>
                </c:pt>
                <c:pt idx="48">
                  <c:v>187</c:v>
                </c:pt>
                <c:pt idx="49">
                  <c:v>169</c:v>
                </c:pt>
                <c:pt idx="50">
                  <c:v>175</c:v>
                </c:pt>
                <c:pt idx="51">
                  <c:v>165</c:v>
                </c:pt>
                <c:pt idx="52">
                  <c:v>176</c:v>
                </c:pt>
                <c:pt idx="53">
                  <c:v>178</c:v>
                </c:pt>
                <c:pt idx="54">
                  <c:v>165</c:v>
                </c:pt>
                <c:pt idx="55">
                  <c:v>174</c:v>
                </c:pt>
                <c:pt idx="56">
                  <c:v>175</c:v>
                </c:pt>
                <c:pt idx="57">
                  <c:v>158</c:v>
                </c:pt>
                <c:pt idx="58">
                  <c:v>175</c:v>
                </c:pt>
                <c:pt idx="59">
                  <c:v>190</c:v>
                </c:pt>
                <c:pt idx="60">
                  <c:v>178</c:v>
                </c:pt>
                <c:pt idx="61">
                  <c:v>166</c:v>
                </c:pt>
                <c:pt idx="62">
                  <c:v>180</c:v>
                </c:pt>
                <c:pt idx="63">
                  <c:v>189</c:v>
                </c:pt>
                <c:pt idx="64">
                  <c:v>190</c:v>
                </c:pt>
                <c:pt idx="65">
                  <c:v>168</c:v>
                </c:pt>
                <c:pt idx="66">
                  <c:v>180</c:v>
                </c:pt>
                <c:pt idx="67">
                  <c:v>182</c:v>
                </c:pt>
                <c:pt idx="68">
                  <c:v>180</c:v>
                </c:pt>
                <c:pt idx="69">
                  <c:v>175</c:v>
                </c:pt>
                <c:pt idx="70">
                  <c:v>183</c:v>
                </c:pt>
                <c:pt idx="71">
                  <c:v>180</c:v>
                </c:pt>
                <c:pt idx="72">
                  <c:v>175</c:v>
                </c:pt>
                <c:pt idx="73">
                  <c:v>180</c:v>
                </c:pt>
                <c:pt idx="74">
                  <c:v>175</c:v>
                </c:pt>
                <c:pt idx="75">
                  <c:v>180</c:v>
                </c:pt>
                <c:pt idx="76">
                  <c:v>180</c:v>
                </c:pt>
                <c:pt idx="77">
                  <c:v>162</c:v>
                </c:pt>
                <c:pt idx="78">
                  <c:v>186</c:v>
                </c:pt>
                <c:pt idx="79">
                  <c:v>168</c:v>
                </c:pt>
                <c:pt idx="80">
                  <c:v>181</c:v>
                </c:pt>
                <c:pt idx="81">
                  <c:v>158</c:v>
                </c:pt>
                <c:pt idx="82">
                  <c:v>178</c:v>
                </c:pt>
                <c:pt idx="83">
                  <c:v>175</c:v>
                </c:pt>
                <c:pt idx="84">
                  <c:v>162</c:v>
                </c:pt>
                <c:pt idx="85">
                  <c:v>158</c:v>
                </c:pt>
                <c:pt idx="86">
                  <c:v>176</c:v>
                </c:pt>
                <c:pt idx="87">
                  <c:v>172</c:v>
                </c:pt>
                <c:pt idx="88">
                  <c:v>180</c:v>
                </c:pt>
                <c:pt idx="89">
                  <c:v>171</c:v>
                </c:pt>
                <c:pt idx="90">
                  <c:v>165</c:v>
                </c:pt>
                <c:pt idx="91">
                  <c:v>182</c:v>
                </c:pt>
                <c:pt idx="92">
                  <c:v>165</c:v>
                </c:pt>
                <c:pt idx="93">
                  <c:v>165</c:v>
                </c:pt>
                <c:pt idx="94">
                  <c:v>185</c:v>
                </c:pt>
                <c:pt idx="95">
                  <c:v>165</c:v>
                </c:pt>
                <c:pt idx="96">
                  <c:v>173</c:v>
                </c:pt>
                <c:pt idx="97">
                  <c:v>170</c:v>
                </c:pt>
                <c:pt idx="98">
                  <c:v>189</c:v>
                </c:pt>
                <c:pt idx="99">
                  <c:v>170</c:v>
                </c:pt>
                <c:pt idx="100">
                  <c:v>185</c:v>
                </c:pt>
                <c:pt idx="101">
                  <c:v>165</c:v>
                </c:pt>
                <c:pt idx="102">
                  <c:v>189</c:v>
                </c:pt>
                <c:pt idx="103">
                  <c:v>180</c:v>
                </c:pt>
                <c:pt idx="104">
                  <c:v>192</c:v>
                </c:pt>
                <c:pt idx="105">
                  <c:v>193</c:v>
                </c:pt>
                <c:pt idx="106">
                  <c:v>165</c:v>
                </c:pt>
                <c:pt idx="107">
                  <c:v>170</c:v>
                </c:pt>
                <c:pt idx="108">
                  <c:v>167</c:v>
                </c:pt>
                <c:pt idx="109">
                  <c:v>170</c:v>
                </c:pt>
                <c:pt idx="110">
                  <c:v>168</c:v>
                </c:pt>
                <c:pt idx="111">
                  <c:v>169</c:v>
                </c:pt>
                <c:pt idx="112">
                  <c:v>170</c:v>
                </c:pt>
                <c:pt idx="113">
                  <c:v>176</c:v>
                </c:pt>
                <c:pt idx="114">
                  <c:v>173</c:v>
                </c:pt>
                <c:pt idx="115">
                  <c:v>163</c:v>
                </c:pt>
                <c:pt idx="116">
                  <c:v>162</c:v>
                </c:pt>
                <c:pt idx="117">
                  <c:v>150</c:v>
                </c:pt>
                <c:pt idx="118">
                  <c:v>175</c:v>
                </c:pt>
                <c:pt idx="119">
                  <c:v>183</c:v>
                </c:pt>
                <c:pt idx="120">
                  <c:v>167</c:v>
                </c:pt>
                <c:pt idx="121">
                  <c:v>170</c:v>
                </c:pt>
                <c:pt idx="122">
                  <c:v>181</c:v>
                </c:pt>
                <c:pt idx="123">
                  <c:v>169</c:v>
                </c:pt>
                <c:pt idx="124">
                  <c:v>172</c:v>
                </c:pt>
                <c:pt idx="125">
                  <c:v>160</c:v>
                </c:pt>
                <c:pt idx="126">
                  <c:v>173</c:v>
                </c:pt>
                <c:pt idx="127">
                  <c:v>182</c:v>
                </c:pt>
                <c:pt idx="128">
                  <c:v>168</c:v>
                </c:pt>
                <c:pt idx="129">
                  <c:v>163</c:v>
                </c:pt>
                <c:pt idx="130">
                  <c:v>160</c:v>
                </c:pt>
                <c:pt idx="131">
                  <c:v>180</c:v>
                </c:pt>
                <c:pt idx="132">
                  <c:v>177</c:v>
                </c:pt>
                <c:pt idx="133">
                  <c:v>174</c:v>
                </c:pt>
                <c:pt idx="134">
                  <c:v>160</c:v>
                </c:pt>
                <c:pt idx="135">
                  <c:v>160</c:v>
                </c:pt>
                <c:pt idx="136">
                  <c:v>190</c:v>
                </c:pt>
              </c:numCache>
            </c:numRef>
          </c:xVal>
          <c:yVal>
            <c:numRef>
              <c:f>'Height-Weight'!$C$4:$C$140</c:f>
              <c:numCache>
                <c:formatCode>General</c:formatCode>
                <c:ptCount val="137"/>
                <c:pt idx="0">
                  <c:v>52.5</c:v>
                </c:pt>
                <c:pt idx="1">
                  <c:v>76</c:v>
                </c:pt>
                <c:pt idx="2">
                  <c:v>84</c:v>
                </c:pt>
                <c:pt idx="3">
                  <c:v>60</c:v>
                </c:pt>
                <c:pt idx="4">
                  <c:v>72</c:v>
                </c:pt>
                <c:pt idx="5">
                  <c:v>51</c:v>
                </c:pt>
                <c:pt idx="6">
                  <c:v>76</c:v>
                </c:pt>
                <c:pt idx="7">
                  <c:v>50</c:v>
                </c:pt>
                <c:pt idx="8">
                  <c:v>65</c:v>
                </c:pt>
                <c:pt idx="9">
                  <c:v>71</c:v>
                </c:pt>
                <c:pt idx="10">
                  <c:v>76</c:v>
                </c:pt>
                <c:pt idx="11">
                  <c:v>50</c:v>
                </c:pt>
                <c:pt idx="12">
                  <c:v>69</c:v>
                </c:pt>
                <c:pt idx="13">
                  <c:v>50</c:v>
                </c:pt>
                <c:pt idx="14">
                  <c:v>68</c:v>
                </c:pt>
                <c:pt idx="15">
                  <c:v>57</c:v>
                </c:pt>
                <c:pt idx="16">
                  <c:v>56</c:v>
                </c:pt>
                <c:pt idx="17">
                  <c:v>50</c:v>
                </c:pt>
                <c:pt idx="18">
                  <c:v>60</c:v>
                </c:pt>
                <c:pt idx="19">
                  <c:v>59</c:v>
                </c:pt>
                <c:pt idx="20">
                  <c:v>61</c:v>
                </c:pt>
                <c:pt idx="21">
                  <c:v>59.8</c:v>
                </c:pt>
                <c:pt idx="22">
                  <c:v>73</c:v>
                </c:pt>
                <c:pt idx="23">
                  <c:v>66</c:v>
                </c:pt>
                <c:pt idx="24">
                  <c:v>65</c:v>
                </c:pt>
                <c:pt idx="25">
                  <c:v>59</c:v>
                </c:pt>
                <c:pt idx="26">
                  <c:v>42.5</c:v>
                </c:pt>
                <c:pt idx="27">
                  <c:v>45</c:v>
                </c:pt>
                <c:pt idx="28">
                  <c:v>65</c:v>
                </c:pt>
                <c:pt idx="29">
                  <c:v>70</c:v>
                </c:pt>
                <c:pt idx="30">
                  <c:v>67</c:v>
                </c:pt>
                <c:pt idx="31">
                  <c:v>85</c:v>
                </c:pt>
                <c:pt idx="32">
                  <c:v>48</c:v>
                </c:pt>
                <c:pt idx="33">
                  <c:v>57</c:v>
                </c:pt>
                <c:pt idx="34">
                  <c:v>58</c:v>
                </c:pt>
                <c:pt idx="35">
                  <c:v>58</c:v>
                </c:pt>
                <c:pt idx="36">
                  <c:v>78</c:v>
                </c:pt>
                <c:pt idx="37">
                  <c:v>50</c:v>
                </c:pt>
                <c:pt idx="38">
                  <c:v>71</c:v>
                </c:pt>
                <c:pt idx="39">
                  <c:v>70</c:v>
                </c:pt>
                <c:pt idx="40">
                  <c:v>60</c:v>
                </c:pt>
                <c:pt idx="41">
                  <c:v>71</c:v>
                </c:pt>
                <c:pt idx="42">
                  <c:v>82</c:v>
                </c:pt>
                <c:pt idx="43">
                  <c:v>70</c:v>
                </c:pt>
                <c:pt idx="44">
                  <c:v>71</c:v>
                </c:pt>
                <c:pt idx="45">
                  <c:v>70</c:v>
                </c:pt>
                <c:pt idx="46">
                  <c:v>65</c:v>
                </c:pt>
                <c:pt idx="47">
                  <c:v>75</c:v>
                </c:pt>
                <c:pt idx="48">
                  <c:v>70</c:v>
                </c:pt>
                <c:pt idx="49">
                  <c:v>72</c:v>
                </c:pt>
                <c:pt idx="50">
                  <c:v>73</c:v>
                </c:pt>
                <c:pt idx="51">
                  <c:v>75</c:v>
                </c:pt>
                <c:pt idx="52">
                  <c:v>90</c:v>
                </c:pt>
                <c:pt idx="53">
                  <c:v>67.5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45</c:v>
                </c:pt>
                <c:pt idx="58">
                  <c:v>80</c:v>
                </c:pt>
                <c:pt idx="59">
                  <c:v>80</c:v>
                </c:pt>
                <c:pt idx="60">
                  <c:v>72</c:v>
                </c:pt>
                <c:pt idx="61">
                  <c:v>62</c:v>
                </c:pt>
                <c:pt idx="62">
                  <c:v>82</c:v>
                </c:pt>
                <c:pt idx="63">
                  <c:v>85</c:v>
                </c:pt>
                <c:pt idx="64">
                  <c:v>75</c:v>
                </c:pt>
                <c:pt idx="65">
                  <c:v>61</c:v>
                </c:pt>
                <c:pt idx="66">
                  <c:v>85</c:v>
                </c:pt>
                <c:pt idx="67">
                  <c:v>80</c:v>
                </c:pt>
                <c:pt idx="68">
                  <c:v>85</c:v>
                </c:pt>
                <c:pt idx="69">
                  <c:v>62</c:v>
                </c:pt>
                <c:pt idx="70">
                  <c:v>80</c:v>
                </c:pt>
                <c:pt idx="71">
                  <c:v>85</c:v>
                </c:pt>
                <c:pt idx="72">
                  <c:v>75</c:v>
                </c:pt>
                <c:pt idx="73">
                  <c:v>72</c:v>
                </c:pt>
                <c:pt idx="74">
                  <c:v>68</c:v>
                </c:pt>
                <c:pt idx="75">
                  <c:v>72</c:v>
                </c:pt>
                <c:pt idx="76">
                  <c:v>70</c:v>
                </c:pt>
                <c:pt idx="77">
                  <c:v>56</c:v>
                </c:pt>
                <c:pt idx="78">
                  <c:v>90</c:v>
                </c:pt>
                <c:pt idx="79">
                  <c:v>55</c:v>
                </c:pt>
                <c:pt idx="80">
                  <c:v>75</c:v>
                </c:pt>
                <c:pt idx="81">
                  <c:v>60</c:v>
                </c:pt>
                <c:pt idx="82">
                  <c:v>70</c:v>
                </c:pt>
                <c:pt idx="83">
                  <c:v>72</c:v>
                </c:pt>
                <c:pt idx="84">
                  <c:v>44</c:v>
                </c:pt>
                <c:pt idx="85">
                  <c:v>51</c:v>
                </c:pt>
                <c:pt idx="86">
                  <c:v>60</c:v>
                </c:pt>
                <c:pt idx="87">
                  <c:v>63</c:v>
                </c:pt>
                <c:pt idx="88">
                  <c:v>63</c:v>
                </c:pt>
                <c:pt idx="89">
                  <c:v>62</c:v>
                </c:pt>
                <c:pt idx="90">
                  <c:v>54</c:v>
                </c:pt>
                <c:pt idx="91">
                  <c:v>65</c:v>
                </c:pt>
                <c:pt idx="92">
                  <c:v>65</c:v>
                </c:pt>
                <c:pt idx="93">
                  <c:v>57</c:v>
                </c:pt>
                <c:pt idx="94">
                  <c:v>57</c:v>
                </c:pt>
                <c:pt idx="95">
                  <c:v>50</c:v>
                </c:pt>
                <c:pt idx="96">
                  <c:v>67</c:v>
                </c:pt>
                <c:pt idx="97">
                  <c:v>72</c:v>
                </c:pt>
                <c:pt idx="98">
                  <c:v>79</c:v>
                </c:pt>
                <c:pt idx="99">
                  <c:v>64</c:v>
                </c:pt>
                <c:pt idx="100">
                  <c:v>95</c:v>
                </c:pt>
                <c:pt idx="101">
                  <c:v>58</c:v>
                </c:pt>
                <c:pt idx="102">
                  <c:v>83</c:v>
                </c:pt>
                <c:pt idx="103">
                  <c:v>75</c:v>
                </c:pt>
                <c:pt idx="104">
                  <c:v>83</c:v>
                </c:pt>
                <c:pt idx="105">
                  <c:v>85</c:v>
                </c:pt>
                <c:pt idx="106">
                  <c:v>56</c:v>
                </c:pt>
                <c:pt idx="107">
                  <c:v>60</c:v>
                </c:pt>
                <c:pt idx="108">
                  <c:v>59</c:v>
                </c:pt>
                <c:pt idx="109">
                  <c:v>90</c:v>
                </c:pt>
                <c:pt idx="110">
                  <c:v>58</c:v>
                </c:pt>
                <c:pt idx="111">
                  <c:v>51</c:v>
                </c:pt>
                <c:pt idx="112">
                  <c:v>70</c:v>
                </c:pt>
                <c:pt idx="113">
                  <c:v>75</c:v>
                </c:pt>
                <c:pt idx="114">
                  <c:v>67</c:v>
                </c:pt>
                <c:pt idx="115">
                  <c:v>45</c:v>
                </c:pt>
                <c:pt idx="116">
                  <c:v>47</c:v>
                </c:pt>
                <c:pt idx="117">
                  <c:v>50</c:v>
                </c:pt>
                <c:pt idx="118">
                  <c:v>72</c:v>
                </c:pt>
                <c:pt idx="119">
                  <c:v>65</c:v>
                </c:pt>
                <c:pt idx="120">
                  <c:v>65</c:v>
                </c:pt>
                <c:pt idx="121">
                  <c:v>58</c:v>
                </c:pt>
                <c:pt idx="122">
                  <c:v>78</c:v>
                </c:pt>
                <c:pt idx="123">
                  <c:v>57</c:v>
                </c:pt>
                <c:pt idx="124">
                  <c:v>52</c:v>
                </c:pt>
                <c:pt idx="125">
                  <c:v>48</c:v>
                </c:pt>
                <c:pt idx="126">
                  <c:v>62</c:v>
                </c:pt>
                <c:pt idx="127">
                  <c:v>64</c:v>
                </c:pt>
                <c:pt idx="128">
                  <c:v>58</c:v>
                </c:pt>
                <c:pt idx="129">
                  <c:v>62</c:v>
                </c:pt>
                <c:pt idx="130">
                  <c:v>53</c:v>
                </c:pt>
                <c:pt idx="131">
                  <c:v>75</c:v>
                </c:pt>
                <c:pt idx="132">
                  <c:v>80</c:v>
                </c:pt>
                <c:pt idx="133">
                  <c:v>80</c:v>
                </c:pt>
                <c:pt idx="134">
                  <c:v>50</c:v>
                </c:pt>
                <c:pt idx="135">
                  <c:v>52</c:v>
                </c:pt>
                <c:pt idx="136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6D-44B3-8996-960E67DC4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301816"/>
        <c:axId val="578293616"/>
      </c:scatterChart>
      <c:valAx>
        <c:axId val="578301816"/>
        <c:scaling>
          <c:orientation val="minMax"/>
          <c:min val="1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Height (in 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293616"/>
        <c:crosses val="autoZero"/>
        <c:crossBetween val="midCat"/>
      </c:valAx>
      <c:valAx>
        <c:axId val="57829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 (in 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301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Residuals plot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'Height-Weight'!$D$4:$D$140</c:f>
              <c:numCache>
                <c:formatCode>0.00</c:formatCode>
                <c:ptCount val="137"/>
                <c:pt idx="0">
                  <c:v>54.972975427322922</c:v>
                </c:pt>
                <c:pt idx="1">
                  <c:v>75.01853466578487</c:v>
                </c:pt>
                <c:pt idx="2">
                  <c:v>78.025368551554152</c:v>
                </c:pt>
                <c:pt idx="3">
                  <c:v>62.991199122707712</c:v>
                </c:pt>
                <c:pt idx="4">
                  <c:v>64.99575504655391</c:v>
                </c:pt>
                <c:pt idx="5">
                  <c:v>51.966141541553668</c:v>
                </c:pt>
                <c:pt idx="6">
                  <c:v>75.01853466578487</c:v>
                </c:pt>
                <c:pt idx="7">
                  <c:v>52.968419503476781</c:v>
                </c:pt>
                <c:pt idx="8">
                  <c:v>75.01853466578487</c:v>
                </c:pt>
                <c:pt idx="9">
                  <c:v>73.013978741938672</c:v>
                </c:pt>
                <c:pt idx="10">
                  <c:v>71.009422818092474</c:v>
                </c:pt>
                <c:pt idx="11">
                  <c:v>55.975253389246063</c:v>
                </c:pt>
                <c:pt idx="12">
                  <c:v>65.998033008477023</c:v>
                </c:pt>
                <c:pt idx="13">
                  <c:v>52.968419503476781</c:v>
                </c:pt>
                <c:pt idx="14">
                  <c:v>77.023090589631067</c:v>
                </c:pt>
                <c:pt idx="15">
                  <c:v>54.97297542732295</c:v>
                </c:pt>
                <c:pt idx="16">
                  <c:v>57.979809313092261</c:v>
                </c:pt>
                <c:pt idx="17">
                  <c:v>57.979809313092261</c:v>
                </c:pt>
                <c:pt idx="18">
                  <c:v>64.99575504655391</c:v>
                </c:pt>
                <c:pt idx="19">
                  <c:v>65.998033008477023</c:v>
                </c:pt>
                <c:pt idx="20">
                  <c:v>59.98436523693843</c:v>
                </c:pt>
                <c:pt idx="21">
                  <c:v>67.000310970400108</c:v>
                </c:pt>
                <c:pt idx="22">
                  <c:v>65.998033008477023</c:v>
                </c:pt>
                <c:pt idx="23">
                  <c:v>63.993477084630825</c:v>
                </c:pt>
                <c:pt idx="24">
                  <c:v>70.00714485616939</c:v>
                </c:pt>
                <c:pt idx="25">
                  <c:v>62.991199122707712</c:v>
                </c:pt>
                <c:pt idx="26">
                  <c:v>56.476392370207606</c:v>
                </c:pt>
                <c:pt idx="27">
                  <c:v>42.945639884245821</c:v>
                </c:pt>
                <c:pt idx="28">
                  <c:v>68.002588932323192</c:v>
                </c:pt>
                <c:pt idx="29">
                  <c:v>73.013978741938672</c:v>
                </c:pt>
                <c:pt idx="30">
                  <c:v>64.99575504655391</c:v>
                </c:pt>
                <c:pt idx="31">
                  <c:v>78.025368551554152</c:v>
                </c:pt>
                <c:pt idx="32">
                  <c:v>59.98436523693843</c:v>
                </c:pt>
                <c:pt idx="33">
                  <c:v>57.979809313092261</c:v>
                </c:pt>
                <c:pt idx="34">
                  <c:v>57.979809313092261</c:v>
                </c:pt>
                <c:pt idx="35">
                  <c:v>55.975253389246063</c:v>
                </c:pt>
                <c:pt idx="36">
                  <c:v>76.020812627707954</c:v>
                </c:pt>
                <c:pt idx="37">
                  <c:v>57.979809313092261</c:v>
                </c:pt>
                <c:pt idx="38">
                  <c:v>73.013978741938672</c:v>
                </c:pt>
                <c:pt idx="39">
                  <c:v>63.993477084630825</c:v>
                </c:pt>
                <c:pt idx="40">
                  <c:v>57.979809313092261</c:v>
                </c:pt>
                <c:pt idx="41">
                  <c:v>79.027646513477237</c:v>
                </c:pt>
                <c:pt idx="42">
                  <c:v>80.02992447540035</c:v>
                </c:pt>
                <c:pt idx="43">
                  <c:v>68.002588932323192</c:v>
                </c:pt>
                <c:pt idx="44">
                  <c:v>73.013978741938672</c:v>
                </c:pt>
                <c:pt idx="45">
                  <c:v>73.013978741938672</c:v>
                </c:pt>
                <c:pt idx="46">
                  <c:v>60.986643198861543</c:v>
                </c:pt>
                <c:pt idx="47">
                  <c:v>83.036758361169632</c:v>
                </c:pt>
                <c:pt idx="48">
                  <c:v>80.02992447540035</c:v>
                </c:pt>
                <c:pt idx="49">
                  <c:v>61.988921160784628</c:v>
                </c:pt>
                <c:pt idx="50">
                  <c:v>68.002588932323192</c:v>
                </c:pt>
                <c:pt idx="51">
                  <c:v>57.979809313092261</c:v>
                </c:pt>
                <c:pt idx="52">
                  <c:v>69.004866894246305</c:v>
                </c:pt>
                <c:pt idx="53">
                  <c:v>71.009422818092474</c:v>
                </c:pt>
                <c:pt idx="54">
                  <c:v>57.979809313092261</c:v>
                </c:pt>
                <c:pt idx="55">
                  <c:v>67.000310970400108</c:v>
                </c:pt>
                <c:pt idx="56">
                  <c:v>68.002588932323192</c:v>
                </c:pt>
                <c:pt idx="57">
                  <c:v>50.963863579630583</c:v>
                </c:pt>
                <c:pt idx="58">
                  <c:v>68.002588932323192</c:v>
                </c:pt>
                <c:pt idx="59">
                  <c:v>83.036758361169632</c:v>
                </c:pt>
                <c:pt idx="60">
                  <c:v>71.009422818092474</c:v>
                </c:pt>
                <c:pt idx="61">
                  <c:v>58.982087275015346</c:v>
                </c:pt>
                <c:pt idx="62">
                  <c:v>73.013978741938672</c:v>
                </c:pt>
                <c:pt idx="63">
                  <c:v>82.034480399246519</c:v>
                </c:pt>
                <c:pt idx="64">
                  <c:v>83.036758361169632</c:v>
                </c:pt>
                <c:pt idx="65">
                  <c:v>60.986643198861543</c:v>
                </c:pt>
                <c:pt idx="66">
                  <c:v>73.013978741938672</c:v>
                </c:pt>
                <c:pt idx="67">
                  <c:v>75.01853466578487</c:v>
                </c:pt>
                <c:pt idx="68">
                  <c:v>73.013978741938672</c:v>
                </c:pt>
                <c:pt idx="69">
                  <c:v>68.002588932323192</c:v>
                </c:pt>
                <c:pt idx="70">
                  <c:v>76.020812627707954</c:v>
                </c:pt>
                <c:pt idx="71">
                  <c:v>73.013978741938672</c:v>
                </c:pt>
                <c:pt idx="72">
                  <c:v>68.002588932323192</c:v>
                </c:pt>
                <c:pt idx="73">
                  <c:v>73.013978741938672</c:v>
                </c:pt>
                <c:pt idx="74">
                  <c:v>68.002588932323192</c:v>
                </c:pt>
                <c:pt idx="75">
                  <c:v>73.013978741938672</c:v>
                </c:pt>
                <c:pt idx="76">
                  <c:v>73.013978741938672</c:v>
                </c:pt>
                <c:pt idx="77">
                  <c:v>54.97297542732295</c:v>
                </c:pt>
                <c:pt idx="78">
                  <c:v>79.027646513477237</c:v>
                </c:pt>
                <c:pt idx="79">
                  <c:v>60.986643198861543</c:v>
                </c:pt>
                <c:pt idx="80">
                  <c:v>74.016256703861757</c:v>
                </c:pt>
                <c:pt idx="81">
                  <c:v>50.963863579630583</c:v>
                </c:pt>
                <c:pt idx="82">
                  <c:v>71.009422818092474</c:v>
                </c:pt>
                <c:pt idx="83">
                  <c:v>68.002588932323192</c:v>
                </c:pt>
                <c:pt idx="84">
                  <c:v>54.97297542732295</c:v>
                </c:pt>
                <c:pt idx="85">
                  <c:v>50.963863579630583</c:v>
                </c:pt>
                <c:pt idx="86">
                  <c:v>69.004866894246305</c:v>
                </c:pt>
                <c:pt idx="87">
                  <c:v>64.99575504655391</c:v>
                </c:pt>
                <c:pt idx="88">
                  <c:v>73.013978741938672</c:v>
                </c:pt>
                <c:pt idx="89">
                  <c:v>63.993477084630825</c:v>
                </c:pt>
                <c:pt idx="90">
                  <c:v>57.979809313092261</c:v>
                </c:pt>
                <c:pt idx="91">
                  <c:v>75.01853466578487</c:v>
                </c:pt>
                <c:pt idx="92">
                  <c:v>57.979809313092261</c:v>
                </c:pt>
                <c:pt idx="93">
                  <c:v>57.979809313092261</c:v>
                </c:pt>
                <c:pt idx="94">
                  <c:v>78.025368551554152</c:v>
                </c:pt>
                <c:pt idx="95">
                  <c:v>57.979809313092261</c:v>
                </c:pt>
                <c:pt idx="96">
                  <c:v>65.998033008477023</c:v>
                </c:pt>
                <c:pt idx="97">
                  <c:v>62.991199122707712</c:v>
                </c:pt>
                <c:pt idx="98">
                  <c:v>82.034480399246519</c:v>
                </c:pt>
                <c:pt idx="99">
                  <c:v>62.991199122707712</c:v>
                </c:pt>
                <c:pt idx="100">
                  <c:v>78.025368551554152</c:v>
                </c:pt>
                <c:pt idx="101">
                  <c:v>57.979809313092261</c:v>
                </c:pt>
                <c:pt idx="102">
                  <c:v>82.034480399246519</c:v>
                </c:pt>
                <c:pt idx="103">
                  <c:v>73.013978741938672</c:v>
                </c:pt>
                <c:pt idx="104">
                  <c:v>85.041314285015801</c:v>
                </c:pt>
                <c:pt idx="105">
                  <c:v>86.043592246938914</c:v>
                </c:pt>
                <c:pt idx="106">
                  <c:v>57.979809313092261</c:v>
                </c:pt>
                <c:pt idx="107">
                  <c:v>62.991199122707712</c:v>
                </c:pt>
                <c:pt idx="108">
                  <c:v>59.98436523693843</c:v>
                </c:pt>
                <c:pt idx="109">
                  <c:v>62.991199122707712</c:v>
                </c:pt>
                <c:pt idx="110">
                  <c:v>60.986643198861543</c:v>
                </c:pt>
                <c:pt idx="111">
                  <c:v>61.988921160784628</c:v>
                </c:pt>
                <c:pt idx="112">
                  <c:v>62.991199122707712</c:v>
                </c:pt>
                <c:pt idx="113">
                  <c:v>69.004866894246305</c:v>
                </c:pt>
                <c:pt idx="114">
                  <c:v>65.998033008477023</c:v>
                </c:pt>
                <c:pt idx="115">
                  <c:v>55.975253389246063</c:v>
                </c:pt>
                <c:pt idx="116">
                  <c:v>54.97297542732295</c:v>
                </c:pt>
                <c:pt idx="117">
                  <c:v>42.945639884245821</c:v>
                </c:pt>
                <c:pt idx="118">
                  <c:v>68.002588932323192</c:v>
                </c:pt>
                <c:pt idx="119">
                  <c:v>76.020812627707954</c:v>
                </c:pt>
                <c:pt idx="120">
                  <c:v>59.98436523693843</c:v>
                </c:pt>
                <c:pt idx="121">
                  <c:v>62.991199122707712</c:v>
                </c:pt>
                <c:pt idx="122">
                  <c:v>74.016256703861757</c:v>
                </c:pt>
                <c:pt idx="123">
                  <c:v>61.988921160784628</c:v>
                </c:pt>
                <c:pt idx="124">
                  <c:v>64.99575504655391</c:v>
                </c:pt>
                <c:pt idx="125">
                  <c:v>52.968419503476781</c:v>
                </c:pt>
                <c:pt idx="126">
                  <c:v>65.998033008477023</c:v>
                </c:pt>
                <c:pt idx="127">
                  <c:v>75.01853466578487</c:v>
                </c:pt>
                <c:pt idx="128">
                  <c:v>60.986643198861543</c:v>
                </c:pt>
                <c:pt idx="129">
                  <c:v>55.975253389246063</c:v>
                </c:pt>
                <c:pt idx="130">
                  <c:v>52.968419503476781</c:v>
                </c:pt>
                <c:pt idx="131">
                  <c:v>73.013978741938672</c:v>
                </c:pt>
                <c:pt idx="132">
                  <c:v>70.00714485616939</c:v>
                </c:pt>
                <c:pt idx="133">
                  <c:v>67.000310970400108</c:v>
                </c:pt>
                <c:pt idx="134">
                  <c:v>52.968419503476781</c:v>
                </c:pt>
                <c:pt idx="135">
                  <c:v>52.968419503476781</c:v>
                </c:pt>
                <c:pt idx="136">
                  <c:v>83.036758361169632</c:v>
                </c:pt>
              </c:numCache>
            </c:numRef>
          </c:xVal>
          <c:yVal>
            <c:numRef>
              <c:f>'Height-Weight'!$E$4:$E$140</c:f>
              <c:numCache>
                <c:formatCode>0.00</c:formatCode>
                <c:ptCount val="137"/>
                <c:pt idx="0">
                  <c:v>-2.4729754273229219</c:v>
                </c:pt>
                <c:pt idx="1">
                  <c:v>0.98146533421513027</c:v>
                </c:pt>
                <c:pt idx="2">
                  <c:v>5.974631448445848</c:v>
                </c:pt>
                <c:pt idx="3">
                  <c:v>-2.9911991227077124</c:v>
                </c:pt>
                <c:pt idx="4">
                  <c:v>7.00424495344609</c:v>
                </c:pt>
                <c:pt idx="5">
                  <c:v>-0.96614154155366805</c:v>
                </c:pt>
                <c:pt idx="6">
                  <c:v>0.98146533421513027</c:v>
                </c:pt>
                <c:pt idx="7">
                  <c:v>-2.9684195034767811</c:v>
                </c:pt>
                <c:pt idx="8">
                  <c:v>-10.01853466578487</c:v>
                </c:pt>
                <c:pt idx="9">
                  <c:v>-2.0139787419386721</c:v>
                </c:pt>
                <c:pt idx="10">
                  <c:v>4.9905771819075255</c:v>
                </c:pt>
                <c:pt idx="11">
                  <c:v>-5.9752533892460633</c:v>
                </c:pt>
                <c:pt idx="12">
                  <c:v>3.001966991522977</c:v>
                </c:pt>
                <c:pt idx="13">
                  <c:v>-2.9684195034767811</c:v>
                </c:pt>
                <c:pt idx="14">
                  <c:v>-9.0230905896310674</c:v>
                </c:pt>
                <c:pt idx="15">
                  <c:v>2.0270245726770497</c:v>
                </c:pt>
                <c:pt idx="16">
                  <c:v>-1.9798093130922609</c:v>
                </c:pt>
                <c:pt idx="17">
                  <c:v>-7.9798093130922609</c:v>
                </c:pt>
                <c:pt idx="18">
                  <c:v>-4.99575504655391</c:v>
                </c:pt>
                <c:pt idx="19">
                  <c:v>-6.998033008477023</c:v>
                </c:pt>
                <c:pt idx="20">
                  <c:v>1.0156347630615699</c:v>
                </c:pt>
                <c:pt idx="21">
                  <c:v>-7.2003109704001105</c:v>
                </c:pt>
                <c:pt idx="22">
                  <c:v>7.001966991522977</c:v>
                </c:pt>
                <c:pt idx="23">
                  <c:v>2.0065229153691746</c:v>
                </c:pt>
                <c:pt idx="24">
                  <c:v>-5.0071448561693899</c:v>
                </c:pt>
                <c:pt idx="25">
                  <c:v>-3.9911991227077124</c:v>
                </c:pt>
                <c:pt idx="26">
                  <c:v>-13.976392370207606</c:v>
                </c:pt>
                <c:pt idx="27">
                  <c:v>2.0543601157541787</c:v>
                </c:pt>
                <c:pt idx="28">
                  <c:v>-3.0025889323231922</c:v>
                </c:pt>
                <c:pt idx="29">
                  <c:v>-3.0139787419386721</c:v>
                </c:pt>
                <c:pt idx="30">
                  <c:v>2.00424495344609</c:v>
                </c:pt>
                <c:pt idx="31">
                  <c:v>6.974631448445848</c:v>
                </c:pt>
                <c:pt idx="32">
                  <c:v>-11.98436523693843</c:v>
                </c:pt>
                <c:pt idx="33">
                  <c:v>-0.97980931309226094</c:v>
                </c:pt>
                <c:pt idx="34">
                  <c:v>2.0190686907739064E-2</c:v>
                </c:pt>
                <c:pt idx="35">
                  <c:v>2.0247466107539367</c:v>
                </c:pt>
                <c:pt idx="36">
                  <c:v>1.9791873722920457</c:v>
                </c:pt>
                <c:pt idx="37">
                  <c:v>-7.9798093130922609</c:v>
                </c:pt>
                <c:pt idx="38">
                  <c:v>-2.0139787419386721</c:v>
                </c:pt>
                <c:pt idx="39">
                  <c:v>6.0065229153691746</c:v>
                </c:pt>
                <c:pt idx="40">
                  <c:v>2.0201906869077391</c:v>
                </c:pt>
                <c:pt idx="41">
                  <c:v>-8.0276465134772366</c:v>
                </c:pt>
                <c:pt idx="42">
                  <c:v>1.9700755245996504</c:v>
                </c:pt>
                <c:pt idx="43">
                  <c:v>1.9974110676768078</c:v>
                </c:pt>
                <c:pt idx="44">
                  <c:v>-2.0139787419386721</c:v>
                </c:pt>
                <c:pt idx="45">
                  <c:v>-3.0139787419386721</c:v>
                </c:pt>
                <c:pt idx="46">
                  <c:v>4.0133568011384568</c:v>
                </c:pt>
                <c:pt idx="47">
                  <c:v>-8.0367583611696318</c:v>
                </c:pt>
                <c:pt idx="48">
                  <c:v>-10.02992447540035</c:v>
                </c:pt>
                <c:pt idx="49">
                  <c:v>10.011078839215372</c:v>
                </c:pt>
                <c:pt idx="50">
                  <c:v>4.9974110676768078</c:v>
                </c:pt>
                <c:pt idx="51">
                  <c:v>17.020190686907739</c:v>
                </c:pt>
                <c:pt idx="52">
                  <c:v>20.995133105753695</c:v>
                </c:pt>
                <c:pt idx="53">
                  <c:v>-3.5094228180924745</c:v>
                </c:pt>
                <c:pt idx="54">
                  <c:v>12.020190686907739</c:v>
                </c:pt>
                <c:pt idx="55">
                  <c:v>2.9996890295998924</c:v>
                </c:pt>
                <c:pt idx="56">
                  <c:v>1.9974110676768078</c:v>
                </c:pt>
                <c:pt idx="57">
                  <c:v>-5.9638635796305834</c:v>
                </c:pt>
                <c:pt idx="58">
                  <c:v>11.997411067676808</c:v>
                </c:pt>
                <c:pt idx="59">
                  <c:v>-3.0367583611696318</c:v>
                </c:pt>
                <c:pt idx="60">
                  <c:v>0.99057718190752553</c:v>
                </c:pt>
                <c:pt idx="61">
                  <c:v>3.0179127249846545</c:v>
                </c:pt>
                <c:pt idx="62">
                  <c:v>8.9860212580613279</c:v>
                </c:pt>
                <c:pt idx="63">
                  <c:v>2.9655196007534812</c:v>
                </c:pt>
                <c:pt idx="64">
                  <c:v>-8.0367583611696318</c:v>
                </c:pt>
                <c:pt idx="65">
                  <c:v>1.3356801138456831E-2</c:v>
                </c:pt>
                <c:pt idx="66">
                  <c:v>11.986021258061328</c:v>
                </c:pt>
                <c:pt idx="67">
                  <c:v>4.9814653342151303</c:v>
                </c:pt>
                <c:pt idx="68">
                  <c:v>11.986021258061328</c:v>
                </c:pt>
                <c:pt idx="69">
                  <c:v>-6.0025889323231922</c:v>
                </c:pt>
                <c:pt idx="70">
                  <c:v>3.9791873722920457</c:v>
                </c:pt>
                <c:pt idx="71">
                  <c:v>11.986021258061328</c:v>
                </c:pt>
                <c:pt idx="72">
                  <c:v>6.9974110676768078</c:v>
                </c:pt>
                <c:pt idx="73">
                  <c:v>-1.0139787419386721</c:v>
                </c:pt>
                <c:pt idx="74">
                  <c:v>-2.588932323192239E-3</c:v>
                </c:pt>
                <c:pt idx="75">
                  <c:v>-1.0139787419386721</c:v>
                </c:pt>
                <c:pt idx="76">
                  <c:v>-3.0139787419386721</c:v>
                </c:pt>
                <c:pt idx="77">
                  <c:v>1.0270245726770497</c:v>
                </c:pt>
                <c:pt idx="78">
                  <c:v>10.972353486522763</c:v>
                </c:pt>
                <c:pt idx="79">
                  <c:v>-5.9866431988615432</c:v>
                </c:pt>
                <c:pt idx="80">
                  <c:v>0.98374329613824329</c:v>
                </c:pt>
                <c:pt idx="81">
                  <c:v>9.0361364203694166</c:v>
                </c:pt>
                <c:pt idx="82">
                  <c:v>-1.0094228180924745</c:v>
                </c:pt>
                <c:pt idx="83">
                  <c:v>3.9974110676768078</c:v>
                </c:pt>
                <c:pt idx="84">
                  <c:v>-10.97297542732295</c:v>
                </c:pt>
                <c:pt idx="85">
                  <c:v>3.6136420369416555E-2</c:v>
                </c:pt>
                <c:pt idx="86">
                  <c:v>-9.0048668942463053</c:v>
                </c:pt>
                <c:pt idx="87">
                  <c:v>-1.99575504655391</c:v>
                </c:pt>
                <c:pt idx="88">
                  <c:v>-10.013978741938672</c:v>
                </c:pt>
                <c:pt idx="89">
                  <c:v>-1.9934770846308254</c:v>
                </c:pt>
                <c:pt idx="90">
                  <c:v>-3.9798093130922609</c:v>
                </c:pt>
                <c:pt idx="91">
                  <c:v>-10.01853466578487</c:v>
                </c:pt>
                <c:pt idx="92">
                  <c:v>7.0201906869077391</c:v>
                </c:pt>
                <c:pt idx="93">
                  <c:v>-0.97980931309226094</c:v>
                </c:pt>
                <c:pt idx="94">
                  <c:v>-21.025368551554152</c:v>
                </c:pt>
                <c:pt idx="95">
                  <c:v>-7.9798093130922609</c:v>
                </c:pt>
                <c:pt idx="96">
                  <c:v>1.001966991522977</c:v>
                </c:pt>
                <c:pt idx="97">
                  <c:v>9.0088008772922876</c:v>
                </c:pt>
                <c:pt idx="98">
                  <c:v>-3.0344803992465188</c:v>
                </c:pt>
                <c:pt idx="99">
                  <c:v>1.0088008772922876</c:v>
                </c:pt>
                <c:pt idx="100">
                  <c:v>16.974631448445848</c:v>
                </c:pt>
                <c:pt idx="101">
                  <c:v>2.0190686907739064E-2</c:v>
                </c:pt>
                <c:pt idx="102">
                  <c:v>0.9655196007534812</c:v>
                </c:pt>
                <c:pt idx="103">
                  <c:v>1.9860212580613279</c:v>
                </c:pt>
                <c:pt idx="104">
                  <c:v>-2.041314285015801</c:v>
                </c:pt>
                <c:pt idx="105">
                  <c:v>-1.0435922469389141</c:v>
                </c:pt>
                <c:pt idx="106">
                  <c:v>-1.9798093130922609</c:v>
                </c:pt>
                <c:pt idx="107">
                  <c:v>-2.9911991227077124</c:v>
                </c:pt>
                <c:pt idx="108">
                  <c:v>-0.98436523693843014</c:v>
                </c:pt>
                <c:pt idx="109">
                  <c:v>27.008800877292288</c:v>
                </c:pt>
                <c:pt idx="110">
                  <c:v>-2.9866431988615432</c:v>
                </c:pt>
                <c:pt idx="111">
                  <c:v>-10.988921160784628</c:v>
                </c:pt>
                <c:pt idx="112">
                  <c:v>7.0088008772922876</c:v>
                </c:pt>
                <c:pt idx="113">
                  <c:v>5.9951331057536947</c:v>
                </c:pt>
                <c:pt idx="114">
                  <c:v>1.001966991522977</c:v>
                </c:pt>
                <c:pt idx="115">
                  <c:v>-10.975253389246063</c:v>
                </c:pt>
                <c:pt idx="116">
                  <c:v>-7.9729754273229503</c:v>
                </c:pt>
                <c:pt idx="117">
                  <c:v>7.0543601157541787</c:v>
                </c:pt>
                <c:pt idx="118">
                  <c:v>3.9974110676768078</c:v>
                </c:pt>
                <c:pt idx="119">
                  <c:v>-11.020812627707954</c:v>
                </c:pt>
                <c:pt idx="120">
                  <c:v>5.0156347630615699</c:v>
                </c:pt>
                <c:pt idx="121">
                  <c:v>-4.9911991227077124</c:v>
                </c:pt>
                <c:pt idx="122">
                  <c:v>3.9837432961382433</c:v>
                </c:pt>
                <c:pt idx="123">
                  <c:v>-4.9889211607846278</c:v>
                </c:pt>
                <c:pt idx="124">
                  <c:v>-12.99575504655391</c:v>
                </c:pt>
                <c:pt idx="125">
                  <c:v>-4.9684195034767811</c:v>
                </c:pt>
                <c:pt idx="126">
                  <c:v>-3.998033008477023</c:v>
                </c:pt>
                <c:pt idx="127">
                  <c:v>-11.01853466578487</c:v>
                </c:pt>
                <c:pt idx="128">
                  <c:v>-2.9866431988615432</c:v>
                </c:pt>
                <c:pt idx="129">
                  <c:v>6.0247466107539367</c:v>
                </c:pt>
                <c:pt idx="130">
                  <c:v>3.1580496523218926E-2</c:v>
                </c:pt>
                <c:pt idx="131">
                  <c:v>1.9860212580613279</c:v>
                </c:pt>
                <c:pt idx="132">
                  <c:v>9.9928551438306101</c:v>
                </c:pt>
                <c:pt idx="133">
                  <c:v>12.999689029599892</c:v>
                </c:pt>
                <c:pt idx="134">
                  <c:v>-2.9684195034767811</c:v>
                </c:pt>
                <c:pt idx="135">
                  <c:v>-0.96841950347678107</c:v>
                </c:pt>
                <c:pt idx="136">
                  <c:v>1.9632416388303682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9D-47B9-869E-3463B8EE3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877680"/>
        <c:axId val="427879648"/>
      </c:scatterChart>
      <c:valAx>
        <c:axId val="427877680"/>
        <c:scaling>
          <c:orientation val="minMax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Estimated weight (Y^)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879648"/>
        <c:crosses val="autoZero"/>
        <c:crossBetween val="midCat"/>
      </c:valAx>
      <c:valAx>
        <c:axId val="42787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Residuals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877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Scatter plot Weight-Height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7716987183830937E-2"/>
                  <c:y val="0.3328787878787878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'Height-Weight'!$C$4:$C$140</c:f>
              <c:numCache>
                <c:formatCode>General</c:formatCode>
                <c:ptCount val="137"/>
                <c:pt idx="0">
                  <c:v>52.5</c:v>
                </c:pt>
                <c:pt idx="1">
                  <c:v>76</c:v>
                </c:pt>
                <c:pt idx="2">
                  <c:v>84</c:v>
                </c:pt>
                <c:pt idx="3">
                  <c:v>60</c:v>
                </c:pt>
                <c:pt idx="4">
                  <c:v>72</c:v>
                </c:pt>
                <c:pt idx="5">
                  <c:v>51</c:v>
                </c:pt>
                <c:pt idx="6">
                  <c:v>76</c:v>
                </c:pt>
                <c:pt idx="7">
                  <c:v>50</c:v>
                </c:pt>
                <c:pt idx="8">
                  <c:v>65</c:v>
                </c:pt>
                <c:pt idx="9">
                  <c:v>71</c:v>
                </c:pt>
                <c:pt idx="10">
                  <c:v>76</c:v>
                </c:pt>
                <c:pt idx="11">
                  <c:v>50</c:v>
                </c:pt>
                <c:pt idx="12">
                  <c:v>69</c:v>
                </c:pt>
                <c:pt idx="13">
                  <c:v>50</c:v>
                </c:pt>
                <c:pt idx="14">
                  <c:v>68</c:v>
                </c:pt>
                <c:pt idx="15">
                  <c:v>57</c:v>
                </c:pt>
                <c:pt idx="16">
                  <c:v>56</c:v>
                </c:pt>
                <c:pt idx="17">
                  <c:v>50</c:v>
                </c:pt>
                <c:pt idx="18">
                  <c:v>60</c:v>
                </c:pt>
                <c:pt idx="19">
                  <c:v>59</c:v>
                </c:pt>
                <c:pt idx="20">
                  <c:v>61</c:v>
                </c:pt>
                <c:pt idx="21">
                  <c:v>59.8</c:v>
                </c:pt>
                <c:pt idx="22">
                  <c:v>73</c:v>
                </c:pt>
                <c:pt idx="23">
                  <c:v>66</c:v>
                </c:pt>
                <c:pt idx="24">
                  <c:v>65</c:v>
                </c:pt>
                <c:pt idx="25">
                  <c:v>59</c:v>
                </c:pt>
                <c:pt idx="26">
                  <c:v>42.5</c:v>
                </c:pt>
                <c:pt idx="27">
                  <c:v>45</c:v>
                </c:pt>
                <c:pt idx="28">
                  <c:v>65</c:v>
                </c:pt>
                <c:pt idx="29">
                  <c:v>70</c:v>
                </c:pt>
                <c:pt idx="30">
                  <c:v>67</c:v>
                </c:pt>
                <c:pt idx="31">
                  <c:v>85</c:v>
                </c:pt>
                <c:pt idx="32">
                  <c:v>48</c:v>
                </c:pt>
                <c:pt idx="33">
                  <c:v>57</c:v>
                </c:pt>
                <c:pt idx="34">
                  <c:v>58</c:v>
                </c:pt>
                <c:pt idx="35">
                  <c:v>58</c:v>
                </c:pt>
                <c:pt idx="36">
                  <c:v>78</c:v>
                </c:pt>
                <c:pt idx="37">
                  <c:v>50</c:v>
                </c:pt>
                <c:pt idx="38">
                  <c:v>71</c:v>
                </c:pt>
                <c:pt idx="39">
                  <c:v>70</c:v>
                </c:pt>
                <c:pt idx="40">
                  <c:v>60</c:v>
                </c:pt>
                <c:pt idx="41">
                  <c:v>71</c:v>
                </c:pt>
                <c:pt idx="42">
                  <c:v>82</c:v>
                </c:pt>
                <c:pt idx="43">
                  <c:v>70</c:v>
                </c:pt>
                <c:pt idx="44">
                  <c:v>71</c:v>
                </c:pt>
                <c:pt idx="45">
                  <c:v>70</c:v>
                </c:pt>
                <c:pt idx="46">
                  <c:v>65</c:v>
                </c:pt>
                <c:pt idx="47">
                  <c:v>75</c:v>
                </c:pt>
                <c:pt idx="48">
                  <c:v>70</c:v>
                </c:pt>
                <c:pt idx="49">
                  <c:v>72</c:v>
                </c:pt>
                <c:pt idx="50">
                  <c:v>73</c:v>
                </c:pt>
                <c:pt idx="51">
                  <c:v>75</c:v>
                </c:pt>
                <c:pt idx="52">
                  <c:v>90</c:v>
                </c:pt>
                <c:pt idx="53">
                  <c:v>67.5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45</c:v>
                </c:pt>
                <c:pt idx="58">
                  <c:v>80</c:v>
                </c:pt>
                <c:pt idx="59">
                  <c:v>80</c:v>
                </c:pt>
                <c:pt idx="60">
                  <c:v>72</c:v>
                </c:pt>
                <c:pt idx="61">
                  <c:v>62</c:v>
                </c:pt>
                <c:pt idx="62">
                  <c:v>82</c:v>
                </c:pt>
                <c:pt idx="63">
                  <c:v>85</c:v>
                </c:pt>
                <c:pt idx="64">
                  <c:v>75</c:v>
                </c:pt>
                <c:pt idx="65">
                  <c:v>61</c:v>
                </c:pt>
                <c:pt idx="66">
                  <c:v>85</c:v>
                </c:pt>
                <c:pt idx="67">
                  <c:v>80</c:v>
                </c:pt>
                <c:pt idx="68">
                  <c:v>85</c:v>
                </c:pt>
                <c:pt idx="69">
                  <c:v>62</c:v>
                </c:pt>
                <c:pt idx="70">
                  <c:v>80</c:v>
                </c:pt>
                <c:pt idx="71">
                  <c:v>85</c:v>
                </c:pt>
                <c:pt idx="72">
                  <c:v>75</c:v>
                </c:pt>
                <c:pt idx="73">
                  <c:v>72</c:v>
                </c:pt>
                <c:pt idx="74">
                  <c:v>68</c:v>
                </c:pt>
                <c:pt idx="75">
                  <c:v>72</c:v>
                </c:pt>
                <c:pt idx="76">
                  <c:v>70</c:v>
                </c:pt>
                <c:pt idx="77">
                  <c:v>56</c:v>
                </c:pt>
                <c:pt idx="78">
                  <c:v>90</c:v>
                </c:pt>
                <c:pt idx="79">
                  <c:v>55</c:v>
                </c:pt>
                <c:pt idx="80">
                  <c:v>75</c:v>
                </c:pt>
                <c:pt idx="81">
                  <c:v>60</c:v>
                </c:pt>
                <c:pt idx="82">
                  <c:v>70</c:v>
                </c:pt>
                <c:pt idx="83">
                  <c:v>72</c:v>
                </c:pt>
                <c:pt idx="84">
                  <c:v>44</c:v>
                </c:pt>
                <c:pt idx="85">
                  <c:v>51</c:v>
                </c:pt>
                <c:pt idx="86">
                  <c:v>60</c:v>
                </c:pt>
                <c:pt idx="87">
                  <c:v>63</c:v>
                </c:pt>
                <c:pt idx="88">
                  <c:v>63</c:v>
                </c:pt>
                <c:pt idx="89">
                  <c:v>62</c:v>
                </c:pt>
                <c:pt idx="90">
                  <c:v>54</c:v>
                </c:pt>
                <c:pt idx="91">
                  <c:v>65</c:v>
                </c:pt>
                <c:pt idx="92">
                  <c:v>65</c:v>
                </c:pt>
                <c:pt idx="93">
                  <c:v>57</c:v>
                </c:pt>
                <c:pt idx="94">
                  <c:v>57</c:v>
                </c:pt>
                <c:pt idx="95">
                  <c:v>50</c:v>
                </c:pt>
                <c:pt idx="96">
                  <c:v>67</c:v>
                </c:pt>
                <c:pt idx="97">
                  <c:v>72</c:v>
                </c:pt>
                <c:pt idx="98">
                  <c:v>79</c:v>
                </c:pt>
                <c:pt idx="99">
                  <c:v>64</c:v>
                </c:pt>
                <c:pt idx="100">
                  <c:v>95</c:v>
                </c:pt>
                <c:pt idx="101">
                  <c:v>58</c:v>
                </c:pt>
                <c:pt idx="102">
                  <c:v>83</c:v>
                </c:pt>
                <c:pt idx="103">
                  <c:v>75</c:v>
                </c:pt>
                <c:pt idx="104">
                  <c:v>83</c:v>
                </c:pt>
                <c:pt idx="105">
                  <c:v>85</c:v>
                </c:pt>
                <c:pt idx="106">
                  <c:v>56</c:v>
                </c:pt>
                <c:pt idx="107">
                  <c:v>60</c:v>
                </c:pt>
                <c:pt idx="108">
                  <c:v>59</c:v>
                </c:pt>
                <c:pt idx="109">
                  <c:v>90</c:v>
                </c:pt>
                <c:pt idx="110">
                  <c:v>58</c:v>
                </c:pt>
                <c:pt idx="111">
                  <c:v>51</c:v>
                </c:pt>
                <c:pt idx="112">
                  <c:v>70</c:v>
                </c:pt>
                <c:pt idx="113">
                  <c:v>75</c:v>
                </c:pt>
                <c:pt idx="114">
                  <c:v>67</c:v>
                </c:pt>
                <c:pt idx="115">
                  <c:v>45</c:v>
                </c:pt>
                <c:pt idx="116">
                  <c:v>47</c:v>
                </c:pt>
                <c:pt idx="117">
                  <c:v>50</c:v>
                </c:pt>
                <c:pt idx="118">
                  <c:v>72</c:v>
                </c:pt>
                <c:pt idx="119">
                  <c:v>65</c:v>
                </c:pt>
                <c:pt idx="120">
                  <c:v>65</c:v>
                </c:pt>
                <c:pt idx="121">
                  <c:v>58</c:v>
                </c:pt>
                <c:pt idx="122">
                  <c:v>78</c:v>
                </c:pt>
                <c:pt idx="123">
                  <c:v>57</c:v>
                </c:pt>
                <c:pt idx="124">
                  <c:v>52</c:v>
                </c:pt>
                <c:pt idx="125">
                  <c:v>48</c:v>
                </c:pt>
                <c:pt idx="126">
                  <c:v>62</c:v>
                </c:pt>
                <c:pt idx="127">
                  <c:v>64</c:v>
                </c:pt>
                <c:pt idx="128">
                  <c:v>58</c:v>
                </c:pt>
                <c:pt idx="129">
                  <c:v>62</c:v>
                </c:pt>
                <c:pt idx="130">
                  <c:v>53</c:v>
                </c:pt>
                <c:pt idx="131">
                  <c:v>75</c:v>
                </c:pt>
                <c:pt idx="132">
                  <c:v>80</c:v>
                </c:pt>
                <c:pt idx="133">
                  <c:v>80</c:v>
                </c:pt>
                <c:pt idx="134">
                  <c:v>50</c:v>
                </c:pt>
                <c:pt idx="135">
                  <c:v>52</c:v>
                </c:pt>
                <c:pt idx="136">
                  <c:v>85</c:v>
                </c:pt>
              </c:numCache>
            </c:numRef>
          </c:xVal>
          <c:yVal>
            <c:numRef>
              <c:f>'Height-Weight'!$B$4:$B$140</c:f>
              <c:numCache>
                <c:formatCode>General</c:formatCode>
                <c:ptCount val="137"/>
                <c:pt idx="0">
                  <c:v>162</c:v>
                </c:pt>
                <c:pt idx="1">
                  <c:v>182</c:v>
                </c:pt>
                <c:pt idx="2">
                  <c:v>185</c:v>
                </c:pt>
                <c:pt idx="3">
                  <c:v>170</c:v>
                </c:pt>
                <c:pt idx="4">
                  <c:v>172</c:v>
                </c:pt>
                <c:pt idx="5">
                  <c:v>159</c:v>
                </c:pt>
                <c:pt idx="6">
                  <c:v>182</c:v>
                </c:pt>
                <c:pt idx="7">
                  <c:v>160</c:v>
                </c:pt>
                <c:pt idx="8">
                  <c:v>182</c:v>
                </c:pt>
                <c:pt idx="9">
                  <c:v>180</c:v>
                </c:pt>
                <c:pt idx="10">
                  <c:v>178</c:v>
                </c:pt>
                <c:pt idx="11">
                  <c:v>163</c:v>
                </c:pt>
                <c:pt idx="12">
                  <c:v>173</c:v>
                </c:pt>
                <c:pt idx="13">
                  <c:v>160</c:v>
                </c:pt>
                <c:pt idx="14">
                  <c:v>184</c:v>
                </c:pt>
                <c:pt idx="15">
                  <c:v>162</c:v>
                </c:pt>
                <c:pt idx="16">
                  <c:v>165</c:v>
                </c:pt>
                <c:pt idx="17">
                  <c:v>165</c:v>
                </c:pt>
                <c:pt idx="18">
                  <c:v>172</c:v>
                </c:pt>
                <c:pt idx="19">
                  <c:v>173</c:v>
                </c:pt>
                <c:pt idx="20">
                  <c:v>167</c:v>
                </c:pt>
                <c:pt idx="21">
                  <c:v>174</c:v>
                </c:pt>
                <c:pt idx="22">
                  <c:v>173</c:v>
                </c:pt>
                <c:pt idx="23">
                  <c:v>171</c:v>
                </c:pt>
                <c:pt idx="24">
                  <c:v>177</c:v>
                </c:pt>
                <c:pt idx="25">
                  <c:v>170</c:v>
                </c:pt>
                <c:pt idx="26">
                  <c:v>163.5</c:v>
                </c:pt>
                <c:pt idx="27">
                  <c:v>150</c:v>
                </c:pt>
                <c:pt idx="28">
                  <c:v>175</c:v>
                </c:pt>
                <c:pt idx="29">
                  <c:v>180</c:v>
                </c:pt>
                <c:pt idx="30">
                  <c:v>172</c:v>
                </c:pt>
                <c:pt idx="31">
                  <c:v>185</c:v>
                </c:pt>
                <c:pt idx="32">
                  <c:v>167</c:v>
                </c:pt>
                <c:pt idx="33">
                  <c:v>165</c:v>
                </c:pt>
                <c:pt idx="34">
                  <c:v>165</c:v>
                </c:pt>
                <c:pt idx="35">
                  <c:v>163</c:v>
                </c:pt>
                <c:pt idx="36">
                  <c:v>183</c:v>
                </c:pt>
                <c:pt idx="37">
                  <c:v>165</c:v>
                </c:pt>
                <c:pt idx="38">
                  <c:v>180</c:v>
                </c:pt>
                <c:pt idx="39">
                  <c:v>171</c:v>
                </c:pt>
                <c:pt idx="40">
                  <c:v>165</c:v>
                </c:pt>
                <c:pt idx="41">
                  <c:v>186</c:v>
                </c:pt>
                <c:pt idx="42">
                  <c:v>187</c:v>
                </c:pt>
                <c:pt idx="43">
                  <c:v>175</c:v>
                </c:pt>
                <c:pt idx="44">
                  <c:v>180</c:v>
                </c:pt>
                <c:pt idx="45">
                  <c:v>180</c:v>
                </c:pt>
                <c:pt idx="46">
                  <c:v>168</c:v>
                </c:pt>
                <c:pt idx="47">
                  <c:v>190</c:v>
                </c:pt>
                <c:pt idx="48">
                  <c:v>187</c:v>
                </c:pt>
                <c:pt idx="49">
                  <c:v>169</c:v>
                </c:pt>
                <c:pt idx="50">
                  <c:v>175</c:v>
                </c:pt>
                <c:pt idx="51">
                  <c:v>165</c:v>
                </c:pt>
                <c:pt idx="52">
                  <c:v>176</c:v>
                </c:pt>
                <c:pt idx="53">
                  <c:v>178</c:v>
                </c:pt>
                <c:pt idx="54">
                  <c:v>165</c:v>
                </c:pt>
                <c:pt idx="55">
                  <c:v>174</c:v>
                </c:pt>
                <c:pt idx="56">
                  <c:v>175</c:v>
                </c:pt>
                <c:pt idx="57">
                  <c:v>158</c:v>
                </c:pt>
                <c:pt idx="58">
                  <c:v>175</c:v>
                </c:pt>
                <c:pt idx="59">
                  <c:v>190</c:v>
                </c:pt>
                <c:pt idx="60">
                  <c:v>178</c:v>
                </c:pt>
                <c:pt idx="61">
                  <c:v>166</c:v>
                </c:pt>
                <c:pt idx="62">
                  <c:v>180</c:v>
                </c:pt>
                <c:pt idx="63">
                  <c:v>189</c:v>
                </c:pt>
                <c:pt idx="64">
                  <c:v>190</c:v>
                </c:pt>
                <c:pt idx="65">
                  <c:v>168</c:v>
                </c:pt>
                <c:pt idx="66">
                  <c:v>180</c:v>
                </c:pt>
                <c:pt idx="67">
                  <c:v>182</c:v>
                </c:pt>
                <c:pt idx="68">
                  <c:v>180</c:v>
                </c:pt>
                <c:pt idx="69">
                  <c:v>175</c:v>
                </c:pt>
                <c:pt idx="70">
                  <c:v>183</c:v>
                </c:pt>
                <c:pt idx="71">
                  <c:v>180</c:v>
                </c:pt>
                <c:pt idx="72">
                  <c:v>175</c:v>
                </c:pt>
                <c:pt idx="73">
                  <c:v>180</c:v>
                </c:pt>
                <c:pt idx="74">
                  <c:v>175</c:v>
                </c:pt>
                <c:pt idx="75">
                  <c:v>180</c:v>
                </c:pt>
                <c:pt idx="76">
                  <c:v>180</c:v>
                </c:pt>
                <c:pt idx="77">
                  <c:v>162</c:v>
                </c:pt>
                <c:pt idx="78">
                  <c:v>186</c:v>
                </c:pt>
                <c:pt idx="79">
                  <c:v>168</c:v>
                </c:pt>
                <c:pt idx="80">
                  <c:v>181</c:v>
                </c:pt>
                <c:pt idx="81">
                  <c:v>158</c:v>
                </c:pt>
                <c:pt idx="82">
                  <c:v>178</c:v>
                </c:pt>
                <c:pt idx="83">
                  <c:v>175</c:v>
                </c:pt>
                <c:pt idx="84">
                  <c:v>162</c:v>
                </c:pt>
                <c:pt idx="85">
                  <c:v>158</c:v>
                </c:pt>
                <c:pt idx="86">
                  <c:v>176</c:v>
                </c:pt>
                <c:pt idx="87">
                  <c:v>172</c:v>
                </c:pt>
                <c:pt idx="88">
                  <c:v>180</c:v>
                </c:pt>
                <c:pt idx="89">
                  <c:v>171</c:v>
                </c:pt>
                <c:pt idx="90">
                  <c:v>165</c:v>
                </c:pt>
                <c:pt idx="91">
                  <c:v>182</c:v>
                </c:pt>
                <c:pt idx="92">
                  <c:v>165</c:v>
                </c:pt>
                <c:pt idx="93">
                  <c:v>165</c:v>
                </c:pt>
                <c:pt idx="94">
                  <c:v>185</c:v>
                </c:pt>
                <c:pt idx="95">
                  <c:v>165</c:v>
                </c:pt>
                <c:pt idx="96">
                  <c:v>173</c:v>
                </c:pt>
                <c:pt idx="97">
                  <c:v>170</c:v>
                </c:pt>
                <c:pt idx="98">
                  <c:v>189</c:v>
                </c:pt>
                <c:pt idx="99">
                  <c:v>170</c:v>
                </c:pt>
                <c:pt idx="100">
                  <c:v>185</c:v>
                </c:pt>
                <c:pt idx="101">
                  <c:v>165</c:v>
                </c:pt>
                <c:pt idx="102">
                  <c:v>189</c:v>
                </c:pt>
                <c:pt idx="103">
                  <c:v>180</c:v>
                </c:pt>
                <c:pt idx="104">
                  <c:v>192</c:v>
                </c:pt>
                <c:pt idx="105">
                  <c:v>193</c:v>
                </c:pt>
                <c:pt idx="106">
                  <c:v>165</c:v>
                </c:pt>
                <c:pt idx="107">
                  <c:v>170</c:v>
                </c:pt>
                <c:pt idx="108">
                  <c:v>167</c:v>
                </c:pt>
                <c:pt idx="109">
                  <c:v>170</c:v>
                </c:pt>
                <c:pt idx="110">
                  <c:v>168</c:v>
                </c:pt>
                <c:pt idx="111">
                  <c:v>169</c:v>
                </c:pt>
                <c:pt idx="112">
                  <c:v>170</c:v>
                </c:pt>
                <c:pt idx="113">
                  <c:v>176</c:v>
                </c:pt>
                <c:pt idx="114">
                  <c:v>173</c:v>
                </c:pt>
                <c:pt idx="115">
                  <c:v>163</c:v>
                </c:pt>
                <c:pt idx="116">
                  <c:v>162</c:v>
                </c:pt>
                <c:pt idx="117">
                  <c:v>150</c:v>
                </c:pt>
                <c:pt idx="118">
                  <c:v>175</c:v>
                </c:pt>
                <c:pt idx="119">
                  <c:v>183</c:v>
                </c:pt>
                <c:pt idx="120">
                  <c:v>167</c:v>
                </c:pt>
                <c:pt idx="121">
                  <c:v>170</c:v>
                </c:pt>
                <c:pt idx="122">
                  <c:v>181</c:v>
                </c:pt>
                <c:pt idx="123">
                  <c:v>169</c:v>
                </c:pt>
                <c:pt idx="124">
                  <c:v>172</c:v>
                </c:pt>
                <c:pt idx="125">
                  <c:v>160</c:v>
                </c:pt>
                <c:pt idx="126">
                  <c:v>173</c:v>
                </c:pt>
                <c:pt idx="127">
                  <c:v>182</c:v>
                </c:pt>
                <c:pt idx="128">
                  <c:v>168</c:v>
                </c:pt>
                <c:pt idx="129">
                  <c:v>163</c:v>
                </c:pt>
                <c:pt idx="130">
                  <c:v>160</c:v>
                </c:pt>
                <c:pt idx="131">
                  <c:v>180</c:v>
                </c:pt>
                <c:pt idx="132">
                  <c:v>177</c:v>
                </c:pt>
                <c:pt idx="133">
                  <c:v>174</c:v>
                </c:pt>
                <c:pt idx="134">
                  <c:v>160</c:v>
                </c:pt>
                <c:pt idx="135">
                  <c:v>160</c:v>
                </c:pt>
                <c:pt idx="136">
                  <c:v>190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57-4C3E-AFAB-ACB08346D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301816"/>
        <c:axId val="578293616"/>
      </c:scatterChart>
      <c:valAx>
        <c:axId val="578301816"/>
        <c:scaling>
          <c:orientation val="minMax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Weight (in kg)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293616"/>
        <c:crosses val="autoZero"/>
        <c:crossBetween val="midCat"/>
      </c:valAx>
      <c:valAx>
        <c:axId val="578293616"/>
        <c:scaling>
          <c:orientation val="minMax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Height (in cm)</a:t>
                </a:r>
                <a:r>
                  <a:rPr lang="en-US" sz="1000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301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Residuals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Advertising!$E$5:$E$14</c:f>
              <c:numCache>
                <c:formatCode>0.00</c:formatCode>
                <c:ptCount val="10"/>
                <c:pt idx="0">
                  <c:v>-5.9748603351955252</c:v>
                </c:pt>
                <c:pt idx="1">
                  <c:v>-3.2150837988826773</c:v>
                </c:pt>
                <c:pt idx="2">
                  <c:v>0.57960893854748896</c:v>
                </c:pt>
                <c:pt idx="3">
                  <c:v>1.6145251396648082</c:v>
                </c:pt>
                <c:pt idx="4">
                  <c:v>7.1340782122905058</c:v>
                </c:pt>
                <c:pt idx="5">
                  <c:v>8.5139664804469302</c:v>
                </c:pt>
                <c:pt idx="6">
                  <c:v>12.998603351955309</c:v>
                </c:pt>
                <c:pt idx="7">
                  <c:v>15.413407821229049</c:v>
                </c:pt>
                <c:pt idx="8">
                  <c:v>19.208100558659218</c:v>
                </c:pt>
                <c:pt idx="9">
                  <c:v>24.727653631284916</c:v>
                </c:pt>
              </c:numCache>
            </c:numRef>
          </c:xVal>
          <c:yVal>
            <c:numRef>
              <c:f>Advertising!$F$5:$F$14</c:f>
              <c:numCache>
                <c:formatCode>0.00</c:formatCode>
                <c:ptCount val="10"/>
                <c:pt idx="0">
                  <c:v>-2.5139664804474826E-2</c:v>
                </c:pt>
                <c:pt idx="1">
                  <c:v>0.21508379888267726</c:v>
                </c:pt>
                <c:pt idx="2">
                  <c:v>-0.57960893854748896</c:v>
                </c:pt>
                <c:pt idx="3">
                  <c:v>1.3854748603351918</c:v>
                </c:pt>
                <c:pt idx="4">
                  <c:v>-1.1340782122905058</c:v>
                </c:pt>
                <c:pt idx="5">
                  <c:v>0.48603351955306984</c:v>
                </c:pt>
                <c:pt idx="6">
                  <c:v>-0.99860335195530858</c:v>
                </c:pt>
                <c:pt idx="7">
                  <c:v>-0.41340782122904862</c:v>
                </c:pt>
                <c:pt idx="8">
                  <c:v>0.79189944134078161</c:v>
                </c:pt>
                <c:pt idx="9">
                  <c:v>0.272346368715084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C1-4E59-97D8-2B10C7A99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545984"/>
        <c:axId val="278545656"/>
      </c:scatterChart>
      <c:valAx>
        <c:axId val="27854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Estimated profits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545656"/>
        <c:crosses val="autoZero"/>
        <c:crossBetween val="midCat"/>
      </c:valAx>
      <c:valAx>
        <c:axId val="27854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Residuals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545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2</xdr:row>
      <xdr:rowOff>71437</xdr:rowOff>
    </xdr:from>
    <xdr:to>
      <xdr:col>13</xdr:col>
      <xdr:colOff>514350</xdr:colOff>
      <xdr:row>16</xdr:row>
      <xdr:rowOff>147637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34</xdr:row>
      <xdr:rowOff>61912</xdr:rowOff>
    </xdr:from>
    <xdr:to>
      <xdr:col>13</xdr:col>
      <xdr:colOff>733425</xdr:colOff>
      <xdr:row>48</xdr:row>
      <xdr:rowOff>138112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289560</xdr:colOff>
      <xdr:row>52</xdr:row>
      <xdr:rowOff>0</xdr:rowOff>
    </xdr:from>
    <xdr:to>
      <xdr:col>22</xdr:col>
      <xdr:colOff>7620</xdr:colOff>
      <xdr:row>65</xdr:row>
      <xdr:rowOff>137160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403860</xdr:colOff>
      <xdr:row>16</xdr:row>
      <xdr:rowOff>19050</xdr:rowOff>
    </xdr:from>
    <xdr:to>
      <xdr:col>7</xdr:col>
      <xdr:colOff>144780</xdr:colOff>
      <xdr:row>29</xdr:row>
      <xdr:rowOff>156210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2CF99FED-2CC8-4427-8F73-988A95833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R144"/>
  <sheetViews>
    <sheetView tabSelected="1" workbookViewId="0">
      <selection activeCell="A3" sqref="A3"/>
    </sheetView>
  </sheetViews>
  <sheetFormatPr defaultColWidth="11.42578125" defaultRowHeight="15" x14ac:dyDescent="0.25"/>
  <cols>
    <col min="1" max="3" width="11.42578125" style="1"/>
    <col min="4" max="4" width="12.28515625" style="1" customWidth="1"/>
    <col min="5" max="7" width="11.42578125" style="1"/>
    <col min="8" max="8" width="11.42578125" style="10"/>
    <col min="9" max="9" width="11.42578125" style="1"/>
    <col min="10" max="10" width="12.28515625" style="1" bestFit="1" customWidth="1"/>
    <col min="11" max="11" width="11.5703125" style="1" bestFit="1" customWidth="1"/>
    <col min="12" max="13" width="11.42578125" style="1"/>
    <col min="14" max="14" width="13.140625" style="1" customWidth="1"/>
    <col min="15" max="15" width="11.42578125" style="1"/>
    <col min="16" max="16" width="14" style="1" customWidth="1"/>
    <col min="17" max="16384" width="11.42578125" style="1"/>
  </cols>
  <sheetData>
    <row r="2" spans="2:18" x14ac:dyDescent="0.25">
      <c r="B2" s="9" t="s">
        <v>4</v>
      </c>
      <c r="C2" s="9" t="s">
        <v>5</v>
      </c>
      <c r="D2" s="9" t="s">
        <v>18</v>
      </c>
      <c r="E2" s="9" t="s">
        <v>23</v>
      </c>
      <c r="F2" s="9" t="s">
        <v>6</v>
      </c>
    </row>
    <row r="3" spans="2:18" x14ac:dyDescent="0.25">
      <c r="B3" s="2" t="s">
        <v>2</v>
      </c>
      <c r="C3" s="2" t="s">
        <v>1</v>
      </c>
      <c r="D3" s="2" t="s">
        <v>24</v>
      </c>
      <c r="E3" s="2" t="s">
        <v>19</v>
      </c>
      <c r="F3" s="2" t="s">
        <v>25</v>
      </c>
      <c r="H3" s="10" t="s">
        <v>26</v>
      </c>
      <c r="O3" s="10" t="s">
        <v>27</v>
      </c>
      <c r="P3" s="11" t="s">
        <v>10</v>
      </c>
      <c r="Q3" s="8">
        <f>_xlfn.COVARIANCE.P(Height,Weight)</f>
        <v>83.002221748628074</v>
      </c>
      <c r="R3" s="1" t="s">
        <v>9</v>
      </c>
    </row>
    <row r="4" spans="2:18" x14ac:dyDescent="0.25">
      <c r="B4" s="3">
        <v>162</v>
      </c>
      <c r="C4" s="3">
        <v>52.5</v>
      </c>
      <c r="D4" s="8">
        <f>$J$24+$J$23*B4</f>
        <v>54.972975427322922</v>
      </c>
      <c r="E4" s="8">
        <f>C4-D4</f>
        <v>-2.4729754273229219</v>
      </c>
      <c r="F4" s="12">
        <f>E4*E4</f>
        <v>6.1156074641429878</v>
      </c>
      <c r="P4" s="11"/>
      <c r="Q4" s="1" t="s">
        <v>28</v>
      </c>
    </row>
    <row r="5" spans="2:18" x14ac:dyDescent="0.25">
      <c r="B5" s="3">
        <v>182</v>
      </c>
      <c r="C5" s="3">
        <v>76</v>
      </c>
      <c r="D5" s="8">
        <f t="shared" ref="D5:D35" si="0">$K$24+$J$23*B5</f>
        <v>75.01853466578487</v>
      </c>
      <c r="E5" s="8">
        <f t="shared" ref="E5:E68" si="1">C5-D5</f>
        <v>0.98146533421513027</v>
      </c>
      <c r="F5" s="12">
        <f t="shared" ref="F5:F68" si="2">E5*E5</f>
        <v>0.96327420226601734</v>
      </c>
      <c r="P5" s="11"/>
    </row>
    <row r="6" spans="2:18" x14ac:dyDescent="0.25">
      <c r="B6" s="3">
        <v>185</v>
      </c>
      <c r="C6" s="3">
        <v>84</v>
      </c>
      <c r="D6" s="8">
        <f t="shared" si="0"/>
        <v>78.025368551554152</v>
      </c>
      <c r="E6" s="8">
        <f t="shared" si="1"/>
        <v>5.974631448445848</v>
      </c>
      <c r="F6" s="12">
        <f t="shared" si="2"/>
        <v>35.696220944758132</v>
      </c>
      <c r="P6" s="11" t="s">
        <v>29</v>
      </c>
      <c r="Q6" s="8">
        <f>_xlfn.STDEV.P(Height)</f>
        <v>9.1001964581402799</v>
      </c>
      <c r="R6" s="1" t="s">
        <v>7</v>
      </c>
    </row>
    <row r="7" spans="2:18" x14ac:dyDescent="0.25">
      <c r="B7" s="3">
        <v>170</v>
      </c>
      <c r="C7" s="3">
        <v>60</v>
      </c>
      <c r="D7" s="8">
        <f t="shared" si="0"/>
        <v>62.991199122707712</v>
      </c>
      <c r="E7" s="8">
        <f t="shared" si="1"/>
        <v>-2.9911991227077124</v>
      </c>
      <c r="F7" s="12">
        <f t="shared" si="2"/>
        <v>8.9472721916873876</v>
      </c>
      <c r="P7" s="11" t="s">
        <v>30</v>
      </c>
      <c r="Q7" s="8">
        <f>_xlfn.STDEV.P(Weight)</f>
        <v>11.627581296694165</v>
      </c>
      <c r="R7" s="1" t="s">
        <v>8</v>
      </c>
    </row>
    <row r="8" spans="2:18" x14ac:dyDescent="0.25">
      <c r="B8" s="3">
        <v>172</v>
      </c>
      <c r="C8" s="3">
        <v>72</v>
      </c>
      <c r="D8" s="8">
        <f t="shared" si="0"/>
        <v>64.99575504655391</v>
      </c>
      <c r="E8" s="8">
        <f t="shared" si="1"/>
        <v>7.00424495344609</v>
      </c>
      <c r="F8" s="12">
        <f t="shared" si="2"/>
        <v>49.059447367875016</v>
      </c>
      <c r="P8" s="11"/>
    </row>
    <row r="9" spans="2:18" x14ac:dyDescent="0.25">
      <c r="B9" s="3">
        <v>159</v>
      </c>
      <c r="C9" s="3">
        <v>51</v>
      </c>
      <c r="D9" s="8">
        <f t="shared" si="0"/>
        <v>51.966141541553668</v>
      </c>
      <c r="E9" s="8">
        <f t="shared" si="1"/>
        <v>-0.96614154155366805</v>
      </c>
      <c r="F9" s="12">
        <f t="shared" si="2"/>
        <v>0.93342947831569811</v>
      </c>
      <c r="P9" s="11" t="s">
        <v>31</v>
      </c>
      <c r="Q9" s="13">
        <f>Q3/(Q6*Q7)</f>
        <v>0.78442163734927195</v>
      </c>
    </row>
    <row r="10" spans="2:18" x14ac:dyDescent="0.25">
      <c r="B10" s="3">
        <v>182</v>
      </c>
      <c r="C10" s="3">
        <v>76</v>
      </c>
      <c r="D10" s="8">
        <f t="shared" si="0"/>
        <v>75.01853466578487</v>
      </c>
      <c r="E10" s="8">
        <f t="shared" si="1"/>
        <v>0.98146533421513027</v>
      </c>
      <c r="F10" s="12">
        <f t="shared" si="2"/>
        <v>0.96327420226601734</v>
      </c>
      <c r="Q10" s="13">
        <f>CORREL(Height,Weight)</f>
        <v>0.78442163734927373</v>
      </c>
    </row>
    <row r="11" spans="2:18" x14ac:dyDescent="0.25">
      <c r="B11" s="4">
        <v>160</v>
      </c>
      <c r="C11" s="3">
        <v>50</v>
      </c>
      <c r="D11" s="8">
        <f t="shared" si="0"/>
        <v>52.968419503476781</v>
      </c>
      <c r="E11" s="8">
        <f t="shared" si="1"/>
        <v>-2.9684195034767811</v>
      </c>
      <c r="F11" s="12">
        <f t="shared" si="2"/>
        <v>8.8115143486213388</v>
      </c>
      <c r="Q11" s="1" t="s">
        <v>32</v>
      </c>
    </row>
    <row r="12" spans="2:18" x14ac:dyDescent="0.25">
      <c r="B12" s="3">
        <v>182</v>
      </c>
      <c r="C12" s="3">
        <v>65</v>
      </c>
      <c r="D12" s="8">
        <f t="shared" si="0"/>
        <v>75.01853466578487</v>
      </c>
      <c r="E12" s="8">
        <f t="shared" si="1"/>
        <v>-10.01853466578487</v>
      </c>
      <c r="F12" s="12">
        <f t="shared" si="2"/>
        <v>100.37103684953316</v>
      </c>
    </row>
    <row r="13" spans="2:18" x14ac:dyDescent="0.25">
      <c r="B13" s="3">
        <v>180</v>
      </c>
      <c r="C13" s="3">
        <v>71</v>
      </c>
      <c r="D13" s="8">
        <f t="shared" si="0"/>
        <v>73.013978741938672</v>
      </c>
      <c r="E13" s="8">
        <f t="shared" si="1"/>
        <v>-2.0139787419386721</v>
      </c>
      <c r="F13" s="12">
        <f t="shared" si="2"/>
        <v>4.0561103729808767</v>
      </c>
    </row>
    <row r="14" spans="2:18" x14ac:dyDescent="0.25">
      <c r="B14" s="3">
        <v>178</v>
      </c>
      <c r="C14" s="3">
        <v>76</v>
      </c>
      <c r="D14" s="8">
        <f t="shared" si="0"/>
        <v>71.009422818092474</v>
      </c>
      <c r="E14" s="8">
        <f t="shared" si="1"/>
        <v>4.9905771819075255</v>
      </c>
      <c r="F14" s="12">
        <f t="shared" si="2"/>
        <v>24.905860608576059</v>
      </c>
    </row>
    <row r="15" spans="2:18" x14ac:dyDescent="0.25">
      <c r="B15" s="3">
        <v>163</v>
      </c>
      <c r="C15" s="3">
        <v>50</v>
      </c>
      <c r="D15" s="8">
        <f t="shared" si="0"/>
        <v>55.975253389246063</v>
      </c>
      <c r="E15" s="8">
        <f t="shared" si="1"/>
        <v>-5.9752533892460633</v>
      </c>
      <c r="F15" s="12">
        <f t="shared" si="2"/>
        <v>35.703653065696564</v>
      </c>
    </row>
    <row r="16" spans="2:18" x14ac:dyDescent="0.25">
      <c r="B16" s="3">
        <v>173</v>
      </c>
      <c r="C16" s="3">
        <v>69</v>
      </c>
      <c r="D16" s="8">
        <f t="shared" si="0"/>
        <v>65.998033008477023</v>
      </c>
      <c r="E16" s="8">
        <f t="shared" si="1"/>
        <v>3.001966991522977</v>
      </c>
      <c r="F16" s="12">
        <f t="shared" si="2"/>
        <v>9.0118058181935137</v>
      </c>
    </row>
    <row r="17" spans="2:13" x14ac:dyDescent="0.25">
      <c r="B17" s="3">
        <v>160</v>
      </c>
      <c r="C17" s="3">
        <v>50</v>
      </c>
      <c r="D17" s="8">
        <f t="shared" si="0"/>
        <v>52.968419503476781</v>
      </c>
      <c r="E17" s="8">
        <f t="shared" si="1"/>
        <v>-2.9684195034767811</v>
      </c>
      <c r="F17" s="12">
        <f t="shared" si="2"/>
        <v>8.8115143486213388</v>
      </c>
    </row>
    <row r="18" spans="2:13" x14ac:dyDescent="0.25">
      <c r="B18" s="3">
        <v>184</v>
      </c>
      <c r="C18" s="3">
        <v>68</v>
      </c>
      <c r="D18" s="8">
        <f t="shared" si="0"/>
        <v>77.023090589631067</v>
      </c>
      <c r="E18" s="8">
        <f t="shared" si="1"/>
        <v>-9.0230905896310674</v>
      </c>
      <c r="F18" s="12">
        <f t="shared" si="2"/>
        <v>81.416163788688721</v>
      </c>
      <c r="I18" s="1" t="s">
        <v>20</v>
      </c>
    </row>
    <row r="19" spans="2:13" x14ac:dyDescent="0.25">
      <c r="B19" s="3">
        <v>162</v>
      </c>
      <c r="C19" s="3">
        <v>57</v>
      </c>
      <c r="D19" s="8">
        <f t="shared" si="0"/>
        <v>54.97297542732295</v>
      </c>
      <c r="E19" s="8">
        <f t="shared" si="1"/>
        <v>2.0270245726770497</v>
      </c>
      <c r="F19" s="12">
        <f t="shared" si="2"/>
        <v>4.1088286182365756</v>
      </c>
    </row>
    <row r="20" spans="2:13" x14ac:dyDescent="0.25">
      <c r="B20" s="3">
        <v>165</v>
      </c>
      <c r="C20" s="3">
        <v>56</v>
      </c>
      <c r="D20" s="8">
        <f t="shared" si="0"/>
        <v>57.979809313092261</v>
      </c>
      <c r="E20" s="8">
        <f t="shared" si="1"/>
        <v>-1.9798093130922609</v>
      </c>
      <c r="F20" s="12">
        <f t="shared" si="2"/>
        <v>3.9196449162068503</v>
      </c>
      <c r="H20" s="10" t="s">
        <v>33</v>
      </c>
      <c r="I20" s="1" t="s">
        <v>70</v>
      </c>
    </row>
    <row r="21" spans="2:13" x14ac:dyDescent="0.25">
      <c r="B21" s="3">
        <v>165</v>
      </c>
      <c r="C21" s="3">
        <v>50</v>
      </c>
      <c r="D21" s="8">
        <f t="shared" si="0"/>
        <v>57.979809313092261</v>
      </c>
      <c r="E21" s="8">
        <f t="shared" si="1"/>
        <v>-7.9798093130922609</v>
      </c>
      <c r="F21" s="12">
        <f t="shared" si="2"/>
        <v>63.67735667331398</v>
      </c>
      <c r="I21" s="11" t="s">
        <v>68</v>
      </c>
      <c r="J21" s="8">
        <f>AVERAGE(Height)</f>
        <v>173.22262773722628</v>
      </c>
      <c r="K21" s="1" t="s">
        <v>7</v>
      </c>
    </row>
    <row r="22" spans="2:13" x14ac:dyDescent="0.25">
      <c r="B22" s="3">
        <v>172</v>
      </c>
      <c r="C22" s="3">
        <v>60</v>
      </c>
      <c r="D22" s="8">
        <f t="shared" si="0"/>
        <v>64.99575504655391</v>
      </c>
      <c r="E22" s="8">
        <f t="shared" si="1"/>
        <v>-4.99575504655391</v>
      </c>
      <c r="F22" s="12">
        <f t="shared" si="2"/>
        <v>24.95756848516886</v>
      </c>
      <c r="I22" s="11" t="s">
        <v>69</v>
      </c>
      <c r="J22" s="8">
        <f>AVERAGE(Weight)</f>
        <v>66.221167883211677</v>
      </c>
      <c r="K22" s="1" t="s">
        <v>8</v>
      </c>
    </row>
    <row r="23" spans="2:13" x14ac:dyDescent="0.25">
      <c r="B23" s="4">
        <v>173</v>
      </c>
      <c r="C23" s="3">
        <v>59</v>
      </c>
      <c r="D23" s="8">
        <f t="shared" si="0"/>
        <v>65.998033008477023</v>
      </c>
      <c r="E23" s="8">
        <f t="shared" si="1"/>
        <v>-6.998033008477023</v>
      </c>
      <c r="F23" s="12">
        <f t="shared" si="2"/>
        <v>48.972465987733976</v>
      </c>
      <c r="I23" s="11" t="s">
        <v>13</v>
      </c>
      <c r="J23" s="14">
        <f>Q3/(Q6^2)</f>
        <v>1.002277961923095</v>
      </c>
      <c r="K23" s="14">
        <f>SLOPE(Weight,Height)</f>
        <v>1.0022779619230948</v>
      </c>
      <c r="L23" s="1" t="s">
        <v>34</v>
      </c>
      <c r="M23" s="1" t="s">
        <v>35</v>
      </c>
    </row>
    <row r="24" spans="2:13" x14ac:dyDescent="0.25">
      <c r="B24" s="3">
        <v>167</v>
      </c>
      <c r="C24" s="3">
        <v>61</v>
      </c>
      <c r="D24" s="8">
        <f t="shared" si="0"/>
        <v>59.98436523693843</v>
      </c>
      <c r="E24" s="8">
        <f t="shared" si="1"/>
        <v>1.0156347630615699</v>
      </c>
      <c r="F24" s="12">
        <f t="shared" si="2"/>
        <v>1.0315139719391311</v>
      </c>
      <c r="I24" s="11" t="s">
        <v>14</v>
      </c>
      <c r="J24" s="14">
        <f>J22-J23*J21</f>
        <v>-107.39605440421846</v>
      </c>
      <c r="K24" s="14">
        <f>INTERCEPT(Weight,Height)</f>
        <v>-107.39605440421843</v>
      </c>
      <c r="L24" s="1" t="s">
        <v>8</v>
      </c>
      <c r="M24" s="1" t="s">
        <v>71</v>
      </c>
    </row>
    <row r="25" spans="2:13" x14ac:dyDescent="0.25">
      <c r="B25" s="4">
        <v>174</v>
      </c>
      <c r="C25" s="3">
        <v>59.8</v>
      </c>
      <c r="D25" s="8">
        <f t="shared" si="0"/>
        <v>67.000310970400108</v>
      </c>
      <c r="E25" s="8">
        <f t="shared" si="1"/>
        <v>-7.2003109704001105</v>
      </c>
      <c r="F25" s="12">
        <f t="shared" si="2"/>
        <v>51.844478070464177</v>
      </c>
    </row>
    <row r="26" spans="2:13" x14ac:dyDescent="0.25">
      <c r="B26" s="3">
        <v>173</v>
      </c>
      <c r="C26" s="3">
        <v>73</v>
      </c>
      <c r="D26" s="8">
        <f t="shared" si="0"/>
        <v>65.998033008477023</v>
      </c>
      <c r="E26" s="8">
        <f t="shared" si="1"/>
        <v>7.001966991522977</v>
      </c>
      <c r="F26" s="12">
        <f t="shared" si="2"/>
        <v>49.027541750377331</v>
      </c>
      <c r="I26" s="1" t="s">
        <v>36</v>
      </c>
    </row>
    <row r="27" spans="2:13" x14ac:dyDescent="0.25">
      <c r="B27" s="3">
        <v>171</v>
      </c>
      <c r="C27" s="3">
        <v>66</v>
      </c>
      <c r="D27" s="8">
        <f t="shared" si="0"/>
        <v>63.993477084630825</v>
      </c>
      <c r="E27" s="8">
        <f t="shared" si="1"/>
        <v>2.0065229153691746</v>
      </c>
      <c r="F27" s="12">
        <f t="shared" si="2"/>
        <v>4.0261342099016115</v>
      </c>
      <c r="J27" s="10" t="s">
        <v>37</v>
      </c>
    </row>
    <row r="28" spans="2:13" x14ac:dyDescent="0.25">
      <c r="B28" s="3">
        <v>177</v>
      </c>
      <c r="C28" s="3">
        <v>65</v>
      </c>
      <c r="D28" s="8">
        <f t="shared" si="0"/>
        <v>70.00714485616939</v>
      </c>
      <c r="E28" s="8">
        <f t="shared" si="1"/>
        <v>-5.0071448561693899</v>
      </c>
      <c r="F28" s="12">
        <f t="shared" si="2"/>
        <v>25.071499610663579</v>
      </c>
    </row>
    <row r="29" spans="2:13" x14ac:dyDescent="0.25">
      <c r="B29" s="3">
        <v>170</v>
      </c>
      <c r="C29" s="3">
        <v>59</v>
      </c>
      <c r="D29" s="8">
        <f t="shared" si="0"/>
        <v>62.991199122707712</v>
      </c>
      <c r="E29" s="8">
        <f t="shared" si="1"/>
        <v>-3.9911991227077124</v>
      </c>
      <c r="F29" s="12">
        <f t="shared" si="2"/>
        <v>15.929670437102812</v>
      </c>
      <c r="H29" s="10" t="s">
        <v>38</v>
      </c>
      <c r="I29" s="1" t="s">
        <v>39</v>
      </c>
    </row>
    <row r="30" spans="2:13" x14ac:dyDescent="0.25">
      <c r="B30" s="3">
        <v>163.5</v>
      </c>
      <c r="C30" s="3">
        <v>42.5</v>
      </c>
      <c r="D30" s="8">
        <f t="shared" si="0"/>
        <v>56.476392370207606</v>
      </c>
      <c r="E30" s="8">
        <f t="shared" si="1"/>
        <v>-13.976392370207606</v>
      </c>
      <c r="F30" s="12">
        <f t="shared" si="2"/>
        <v>195.33954368599737</v>
      </c>
      <c r="I30" s="11" t="s">
        <v>15</v>
      </c>
      <c r="J30" s="13">
        <f>Q9^2</f>
        <v>0.61531730514171268</v>
      </c>
    </row>
    <row r="31" spans="2:13" x14ac:dyDescent="0.25">
      <c r="B31" s="3">
        <v>150</v>
      </c>
      <c r="C31" s="3">
        <v>45</v>
      </c>
      <c r="D31" s="8">
        <f t="shared" si="0"/>
        <v>42.945639884245821</v>
      </c>
      <c r="E31" s="8">
        <f t="shared" si="1"/>
        <v>2.0543601157541787</v>
      </c>
      <c r="F31" s="12">
        <f t="shared" si="2"/>
        <v>4.2203954852015224</v>
      </c>
      <c r="J31" s="13">
        <f>RSQ(Weight,Height)</f>
        <v>0.61531730514171534</v>
      </c>
    </row>
    <row r="32" spans="2:13" x14ac:dyDescent="0.25">
      <c r="B32" s="3">
        <v>175</v>
      </c>
      <c r="C32" s="3">
        <v>65</v>
      </c>
      <c r="D32" s="8">
        <f t="shared" si="0"/>
        <v>68.002588932323192</v>
      </c>
      <c r="E32" s="8">
        <f t="shared" si="1"/>
        <v>-3.0025889323231922</v>
      </c>
      <c r="F32" s="12">
        <f t="shared" si="2"/>
        <v>9.0155402965097267</v>
      </c>
      <c r="J32" s="1" t="s">
        <v>40</v>
      </c>
    </row>
    <row r="33" spans="2:15" x14ac:dyDescent="0.25">
      <c r="B33" s="3">
        <v>180</v>
      </c>
      <c r="C33" s="3">
        <v>70</v>
      </c>
      <c r="D33" s="8">
        <f t="shared" si="0"/>
        <v>73.013978741938672</v>
      </c>
      <c r="E33" s="8">
        <f t="shared" si="1"/>
        <v>-3.0139787419386721</v>
      </c>
      <c r="F33" s="12">
        <f t="shared" si="2"/>
        <v>9.0840678568582209</v>
      </c>
      <c r="K33" s="1" t="s">
        <v>41</v>
      </c>
    </row>
    <row r="34" spans="2:15" x14ac:dyDescent="0.25">
      <c r="B34" s="3">
        <v>172</v>
      </c>
      <c r="C34" s="3">
        <v>67</v>
      </c>
      <c r="D34" s="8">
        <f t="shared" si="0"/>
        <v>64.99575504655391</v>
      </c>
      <c r="E34" s="8">
        <f t="shared" si="1"/>
        <v>2.00424495344609</v>
      </c>
      <c r="F34" s="12">
        <f t="shared" si="2"/>
        <v>4.0169978334141199</v>
      </c>
    </row>
    <row r="35" spans="2:15" x14ac:dyDescent="0.25">
      <c r="B35" s="3">
        <v>185</v>
      </c>
      <c r="C35" s="3">
        <v>85</v>
      </c>
      <c r="D35" s="8">
        <f t="shared" si="0"/>
        <v>78.025368551554152</v>
      </c>
      <c r="E35" s="8">
        <f t="shared" si="1"/>
        <v>6.974631448445848</v>
      </c>
      <c r="F35" s="12">
        <f t="shared" si="2"/>
        <v>48.645483841649828</v>
      </c>
      <c r="H35" s="10" t="s">
        <v>42</v>
      </c>
    </row>
    <row r="36" spans="2:15" x14ac:dyDescent="0.25">
      <c r="B36" s="3">
        <v>167</v>
      </c>
      <c r="C36" s="3">
        <v>48</v>
      </c>
      <c r="D36" s="8">
        <f t="shared" ref="D36:D67" si="3">$K$24+$J$23*B36</f>
        <v>59.98436523693843</v>
      </c>
      <c r="E36" s="8">
        <f t="shared" si="1"/>
        <v>-11.98436523693843</v>
      </c>
      <c r="F36" s="12">
        <f t="shared" si="2"/>
        <v>143.6250101323383</v>
      </c>
      <c r="O36" s="1" t="s">
        <v>43</v>
      </c>
    </row>
    <row r="37" spans="2:15" x14ac:dyDescent="0.25">
      <c r="B37" s="3">
        <v>165</v>
      </c>
      <c r="C37" s="3">
        <v>57</v>
      </c>
      <c r="D37" s="8">
        <f t="shared" si="3"/>
        <v>57.979809313092261</v>
      </c>
      <c r="E37" s="8">
        <f t="shared" si="1"/>
        <v>-0.97980931309226094</v>
      </c>
      <c r="F37" s="12">
        <f t="shared" si="2"/>
        <v>0.9600262900223282</v>
      </c>
    </row>
    <row r="38" spans="2:15" x14ac:dyDescent="0.25">
      <c r="B38" s="3">
        <v>165</v>
      </c>
      <c r="C38" s="3">
        <v>58</v>
      </c>
      <c r="D38" s="8">
        <f t="shared" si="3"/>
        <v>57.979809313092261</v>
      </c>
      <c r="E38" s="8">
        <f t="shared" si="1"/>
        <v>2.0190686907739064E-2</v>
      </c>
      <c r="F38" s="12">
        <f t="shared" si="2"/>
        <v>4.0766383780634562E-4</v>
      </c>
    </row>
    <row r="39" spans="2:15" x14ac:dyDescent="0.25">
      <c r="B39" s="3">
        <v>163</v>
      </c>
      <c r="C39" s="3">
        <v>58</v>
      </c>
      <c r="D39" s="8">
        <f t="shared" si="3"/>
        <v>55.975253389246063</v>
      </c>
      <c r="E39" s="8">
        <f t="shared" si="1"/>
        <v>2.0247466107539367</v>
      </c>
      <c r="F39" s="12">
        <f t="shared" si="2"/>
        <v>4.0995988377595536</v>
      </c>
    </row>
    <row r="40" spans="2:15" x14ac:dyDescent="0.25">
      <c r="B40" s="3">
        <v>183</v>
      </c>
      <c r="C40" s="3">
        <v>78</v>
      </c>
      <c r="D40" s="8">
        <f t="shared" si="3"/>
        <v>76.020812627707954</v>
      </c>
      <c r="E40" s="8">
        <f t="shared" si="1"/>
        <v>1.9791873722920457</v>
      </c>
      <c r="F40" s="12">
        <f t="shared" si="2"/>
        <v>3.9171826546402926</v>
      </c>
    </row>
    <row r="41" spans="2:15" x14ac:dyDescent="0.25">
      <c r="B41" s="3">
        <v>165</v>
      </c>
      <c r="C41" s="3">
        <v>50</v>
      </c>
      <c r="D41" s="8">
        <f t="shared" si="3"/>
        <v>57.979809313092261</v>
      </c>
      <c r="E41" s="8">
        <f t="shared" si="1"/>
        <v>-7.9798093130922609</v>
      </c>
      <c r="F41" s="12">
        <f t="shared" si="2"/>
        <v>63.67735667331398</v>
      </c>
    </row>
    <row r="42" spans="2:15" x14ac:dyDescent="0.25">
      <c r="B42" s="3">
        <v>180</v>
      </c>
      <c r="C42" s="3">
        <v>71</v>
      </c>
      <c r="D42" s="8">
        <f t="shared" si="3"/>
        <v>73.013978741938672</v>
      </c>
      <c r="E42" s="8">
        <f t="shared" si="1"/>
        <v>-2.0139787419386721</v>
      </c>
      <c r="F42" s="12">
        <f t="shared" si="2"/>
        <v>4.0561103729808767</v>
      </c>
    </row>
    <row r="43" spans="2:15" x14ac:dyDescent="0.25">
      <c r="B43" s="3">
        <v>171</v>
      </c>
      <c r="C43" s="3">
        <v>70</v>
      </c>
      <c r="D43" s="8">
        <f t="shared" si="3"/>
        <v>63.993477084630825</v>
      </c>
      <c r="E43" s="8">
        <f t="shared" si="1"/>
        <v>6.0065229153691746</v>
      </c>
      <c r="F43" s="12">
        <f t="shared" si="2"/>
        <v>36.07831753285501</v>
      </c>
    </row>
    <row r="44" spans="2:15" x14ac:dyDescent="0.25">
      <c r="B44" s="3">
        <v>165</v>
      </c>
      <c r="C44" s="3">
        <v>60</v>
      </c>
      <c r="D44" s="8">
        <f t="shared" si="3"/>
        <v>57.979809313092261</v>
      </c>
      <c r="E44" s="8">
        <f t="shared" si="1"/>
        <v>2.0201906869077391</v>
      </c>
      <c r="F44" s="12">
        <f t="shared" si="2"/>
        <v>4.0811704114687624</v>
      </c>
    </row>
    <row r="45" spans="2:15" x14ac:dyDescent="0.25">
      <c r="B45" s="3">
        <v>186</v>
      </c>
      <c r="C45" s="3">
        <v>71</v>
      </c>
      <c r="D45" s="8">
        <f t="shared" si="3"/>
        <v>79.027646513477237</v>
      </c>
      <c r="E45" s="8">
        <f t="shared" si="1"/>
        <v>-8.0276465134772366</v>
      </c>
      <c r="F45" s="12">
        <f t="shared" si="2"/>
        <v>64.443108545343236</v>
      </c>
    </row>
    <row r="46" spans="2:15" x14ac:dyDescent="0.25">
      <c r="B46" s="4">
        <v>187</v>
      </c>
      <c r="C46" s="3">
        <v>82</v>
      </c>
      <c r="D46" s="8">
        <f t="shared" si="3"/>
        <v>80.02992447540035</v>
      </c>
      <c r="E46" s="8">
        <f t="shared" si="1"/>
        <v>1.9700755245996504</v>
      </c>
      <c r="F46" s="12">
        <f t="shared" si="2"/>
        <v>3.8811975726265877</v>
      </c>
    </row>
    <row r="47" spans="2:15" x14ac:dyDescent="0.25">
      <c r="B47" s="4">
        <v>175</v>
      </c>
      <c r="C47" s="3">
        <v>70</v>
      </c>
      <c r="D47" s="8">
        <f t="shared" si="3"/>
        <v>68.002588932323192</v>
      </c>
      <c r="E47" s="8">
        <f t="shared" si="1"/>
        <v>1.9974110676768078</v>
      </c>
      <c r="F47" s="12">
        <f t="shared" si="2"/>
        <v>3.9896509732778052</v>
      </c>
    </row>
    <row r="48" spans="2:15" x14ac:dyDescent="0.25">
      <c r="B48" s="4">
        <v>180</v>
      </c>
      <c r="C48" s="3">
        <v>71</v>
      </c>
      <c r="D48" s="8">
        <f t="shared" si="3"/>
        <v>73.013978741938672</v>
      </c>
      <c r="E48" s="8">
        <f t="shared" si="1"/>
        <v>-2.0139787419386721</v>
      </c>
      <c r="F48" s="12">
        <f t="shared" si="2"/>
        <v>4.0561103729808767</v>
      </c>
    </row>
    <row r="49" spans="2:16" x14ac:dyDescent="0.25">
      <c r="B49" s="4">
        <v>180</v>
      </c>
      <c r="C49" s="3">
        <v>70</v>
      </c>
      <c r="D49" s="8">
        <f t="shared" si="3"/>
        <v>73.013978741938672</v>
      </c>
      <c r="E49" s="8">
        <f t="shared" si="1"/>
        <v>-3.0139787419386721</v>
      </c>
      <c r="F49" s="12">
        <f t="shared" si="2"/>
        <v>9.0840678568582209</v>
      </c>
    </row>
    <row r="50" spans="2:16" x14ac:dyDescent="0.25">
      <c r="B50" s="3">
        <v>168</v>
      </c>
      <c r="C50" s="3">
        <v>65</v>
      </c>
      <c r="D50" s="8">
        <f t="shared" si="3"/>
        <v>60.986643198861543</v>
      </c>
      <c r="E50" s="8">
        <f t="shared" si="1"/>
        <v>4.0133568011384568</v>
      </c>
      <c r="F50" s="12">
        <f t="shared" si="2"/>
        <v>16.107032813244306</v>
      </c>
    </row>
    <row r="51" spans="2:16" x14ac:dyDescent="0.25">
      <c r="B51" s="3">
        <v>190</v>
      </c>
      <c r="C51" s="3">
        <v>75</v>
      </c>
      <c r="D51" s="8">
        <f t="shared" si="3"/>
        <v>83.036758361169632</v>
      </c>
      <c r="E51" s="8">
        <f t="shared" si="1"/>
        <v>-8.0367583611696318</v>
      </c>
      <c r="F51" s="12">
        <f t="shared" si="2"/>
        <v>64.589484955829988</v>
      </c>
      <c r="I51" s="1" t="s">
        <v>66</v>
      </c>
    </row>
    <row r="52" spans="2:16" x14ac:dyDescent="0.25">
      <c r="B52" s="3">
        <v>187</v>
      </c>
      <c r="C52" s="3">
        <v>70</v>
      </c>
      <c r="D52" s="8">
        <f t="shared" si="3"/>
        <v>80.02992447540035</v>
      </c>
      <c r="E52" s="8">
        <f t="shared" si="1"/>
        <v>-10.02992447540035</v>
      </c>
      <c r="F52" s="12">
        <f t="shared" si="2"/>
        <v>100.59938498223498</v>
      </c>
    </row>
    <row r="53" spans="2:16" x14ac:dyDescent="0.25">
      <c r="B53" s="3">
        <v>169</v>
      </c>
      <c r="C53" s="3">
        <v>72</v>
      </c>
      <c r="D53" s="8">
        <f t="shared" si="3"/>
        <v>61.988921160784628</v>
      </c>
      <c r="E53" s="8">
        <f t="shared" si="1"/>
        <v>10.011078839215372</v>
      </c>
      <c r="F53" s="12">
        <f t="shared" si="2"/>
        <v>100.22169952498581</v>
      </c>
      <c r="H53" s="10" t="s">
        <v>44</v>
      </c>
      <c r="I53" s="11" t="s">
        <v>45</v>
      </c>
      <c r="J53" s="1">
        <f>COUNT(Height)</f>
        <v>137</v>
      </c>
      <c r="M53" s="10" t="s">
        <v>46</v>
      </c>
    </row>
    <row r="54" spans="2:16" x14ac:dyDescent="0.25">
      <c r="B54" s="3">
        <v>175</v>
      </c>
      <c r="C54" s="3">
        <v>73</v>
      </c>
      <c r="D54" s="8">
        <f t="shared" si="3"/>
        <v>68.002588932323192</v>
      </c>
      <c r="E54" s="8">
        <f t="shared" si="1"/>
        <v>4.9974110676768078</v>
      </c>
      <c r="F54" s="12">
        <f t="shared" si="2"/>
        <v>24.974117379338651</v>
      </c>
      <c r="I54" s="11" t="s">
        <v>11</v>
      </c>
      <c r="J54" s="14">
        <f>SUMSQ(E4:E140)/J53</f>
        <v>52.009349161927595</v>
      </c>
      <c r="K54" s="14">
        <f>F143/J53</f>
        <v>52.009349161927595</v>
      </c>
      <c r="L54" s="1" t="s">
        <v>47</v>
      </c>
      <c r="N54" s="11" t="s">
        <v>48</v>
      </c>
      <c r="O54" s="1" t="s">
        <v>1</v>
      </c>
    </row>
    <row r="55" spans="2:16" x14ac:dyDescent="0.25">
      <c r="B55" s="3">
        <v>165</v>
      </c>
      <c r="C55" s="3">
        <v>75</v>
      </c>
      <c r="D55" s="8">
        <f t="shared" si="3"/>
        <v>57.979809313092261</v>
      </c>
      <c r="E55" s="8">
        <f t="shared" si="1"/>
        <v>17.020190686907739</v>
      </c>
      <c r="F55" s="12">
        <f t="shared" si="2"/>
        <v>289.68689101870092</v>
      </c>
      <c r="I55" s="11" t="s">
        <v>17</v>
      </c>
      <c r="J55" s="14">
        <f>_xlfn.VAR.P(Weight)</f>
        <v>135.20064681123196</v>
      </c>
      <c r="K55" s="1" t="s">
        <v>47</v>
      </c>
      <c r="N55" s="11" t="s">
        <v>49</v>
      </c>
      <c r="O55" s="1" t="s">
        <v>2</v>
      </c>
    </row>
    <row r="56" spans="2:16" x14ac:dyDescent="0.25">
      <c r="B56" s="3">
        <v>176</v>
      </c>
      <c r="C56" s="3">
        <v>90</v>
      </c>
      <c r="D56" s="8">
        <f t="shared" si="3"/>
        <v>69.004866894246305</v>
      </c>
      <c r="E56" s="8">
        <f t="shared" si="1"/>
        <v>20.995133105753695</v>
      </c>
      <c r="F56" s="12">
        <f t="shared" si="2"/>
        <v>440.79561412831481</v>
      </c>
      <c r="I56" s="11" t="s">
        <v>16</v>
      </c>
      <c r="J56" s="13">
        <f>1-K54/J55</f>
        <v>0.61531730514171734</v>
      </c>
    </row>
    <row r="57" spans="2:16" x14ac:dyDescent="0.25">
      <c r="B57" s="3">
        <v>178</v>
      </c>
      <c r="C57" s="3">
        <v>67.5</v>
      </c>
      <c r="D57" s="8">
        <f t="shared" si="3"/>
        <v>71.009422818092474</v>
      </c>
      <c r="E57" s="8">
        <f t="shared" si="1"/>
        <v>-3.5094228180924745</v>
      </c>
      <c r="F57" s="12">
        <f t="shared" si="2"/>
        <v>12.316048516148125</v>
      </c>
      <c r="N57" s="11" t="s">
        <v>50</v>
      </c>
      <c r="O57" s="8">
        <f>INTERCEPT(Height,Weight)</f>
        <v>132.56820639581255</v>
      </c>
      <c r="P57" s="1" t="s">
        <v>7</v>
      </c>
    </row>
    <row r="58" spans="2:16" x14ac:dyDescent="0.25">
      <c r="B58" s="3">
        <v>165</v>
      </c>
      <c r="C58" s="3">
        <v>70</v>
      </c>
      <c r="D58" s="8">
        <f t="shared" si="3"/>
        <v>57.979809313092261</v>
      </c>
      <c r="E58" s="8">
        <f t="shared" si="1"/>
        <v>12.020190686907739</v>
      </c>
      <c r="F58" s="12">
        <f t="shared" si="2"/>
        <v>144.48498414962356</v>
      </c>
      <c r="I58" s="1" t="s">
        <v>52</v>
      </c>
      <c r="N58" s="11" t="s">
        <v>53</v>
      </c>
      <c r="O58" s="13">
        <f>SLOPE(Height,Weight)</f>
        <v>0.6139188214425978</v>
      </c>
      <c r="P58" s="1" t="s">
        <v>51</v>
      </c>
    </row>
    <row r="59" spans="2:16" x14ac:dyDescent="0.25">
      <c r="B59" s="3">
        <v>174</v>
      </c>
      <c r="C59" s="3">
        <v>70</v>
      </c>
      <c r="D59" s="8">
        <f t="shared" si="3"/>
        <v>67.000310970400108</v>
      </c>
      <c r="E59" s="8">
        <f t="shared" si="1"/>
        <v>2.9996890295998924</v>
      </c>
      <c r="F59" s="12">
        <f t="shared" si="2"/>
        <v>8.9981342743019432</v>
      </c>
    </row>
    <row r="60" spans="2:16" x14ac:dyDescent="0.25">
      <c r="B60" s="3">
        <v>175</v>
      </c>
      <c r="C60" s="3">
        <v>70</v>
      </c>
      <c r="D60" s="8">
        <f t="shared" si="3"/>
        <v>68.002588932323192</v>
      </c>
      <c r="E60" s="8">
        <f t="shared" si="1"/>
        <v>1.9974110676768078</v>
      </c>
      <c r="F60" s="12">
        <f t="shared" si="2"/>
        <v>3.9896509732778052</v>
      </c>
      <c r="O60" s="10" t="s">
        <v>67</v>
      </c>
    </row>
    <row r="61" spans="2:16" x14ac:dyDescent="0.25">
      <c r="B61" s="4">
        <v>158</v>
      </c>
      <c r="C61" s="3">
        <v>45</v>
      </c>
      <c r="D61" s="8">
        <f t="shared" si="3"/>
        <v>50.963863579630583</v>
      </c>
      <c r="E61" s="8">
        <f t="shared" si="1"/>
        <v>-5.9638635796305834</v>
      </c>
      <c r="F61" s="12">
        <f t="shared" si="2"/>
        <v>35.567668796444117</v>
      </c>
      <c r="N61" s="11" t="s">
        <v>54</v>
      </c>
      <c r="O61" s="13">
        <f>RSQ(Height,Weight)</f>
        <v>0.61531730514171534</v>
      </c>
    </row>
    <row r="62" spans="2:16" x14ac:dyDescent="0.25">
      <c r="B62" s="4">
        <v>175</v>
      </c>
      <c r="C62" s="3">
        <v>80</v>
      </c>
      <c r="D62" s="8">
        <f t="shared" si="3"/>
        <v>68.002588932323192</v>
      </c>
      <c r="E62" s="8">
        <f t="shared" si="1"/>
        <v>11.997411067676808</v>
      </c>
      <c r="F62" s="12">
        <f t="shared" si="2"/>
        <v>143.93787232681396</v>
      </c>
      <c r="O62" s="1" t="s">
        <v>55</v>
      </c>
    </row>
    <row r="63" spans="2:16" x14ac:dyDescent="0.25">
      <c r="B63" s="4">
        <v>190</v>
      </c>
      <c r="C63" s="3">
        <v>80</v>
      </c>
      <c r="D63" s="8">
        <f t="shared" si="3"/>
        <v>83.036758361169632</v>
      </c>
      <c r="E63" s="8">
        <f t="shared" si="1"/>
        <v>-3.0367583611696318</v>
      </c>
      <c r="F63" s="12">
        <f t="shared" si="2"/>
        <v>9.2219013441336681</v>
      </c>
      <c r="H63" s="10" t="s">
        <v>56</v>
      </c>
      <c r="I63" s="10" t="s">
        <v>57</v>
      </c>
    </row>
    <row r="64" spans="2:16" x14ac:dyDescent="0.25">
      <c r="B64" s="4">
        <v>178</v>
      </c>
      <c r="C64" s="3">
        <v>72</v>
      </c>
      <c r="D64" s="8">
        <f t="shared" si="3"/>
        <v>71.009422818092474</v>
      </c>
      <c r="E64" s="8">
        <f t="shared" si="1"/>
        <v>0.99057718190752553</v>
      </c>
      <c r="F64" s="12">
        <f t="shared" si="2"/>
        <v>0.98124315331585488</v>
      </c>
      <c r="I64" s="1" t="s">
        <v>37</v>
      </c>
    </row>
    <row r="65" spans="2:16" x14ac:dyDescent="0.25">
      <c r="B65" s="4">
        <v>166</v>
      </c>
      <c r="C65" s="3">
        <v>62</v>
      </c>
      <c r="D65" s="8">
        <f t="shared" si="3"/>
        <v>58.982087275015346</v>
      </c>
      <c r="E65" s="8">
        <f t="shared" si="1"/>
        <v>3.0179127249846545</v>
      </c>
      <c r="F65" s="12">
        <f t="shared" si="2"/>
        <v>9.1077972156243021</v>
      </c>
    </row>
    <row r="66" spans="2:16" x14ac:dyDescent="0.25">
      <c r="B66" s="4">
        <v>180</v>
      </c>
      <c r="C66" s="3">
        <v>82</v>
      </c>
      <c r="D66" s="8">
        <f t="shared" si="3"/>
        <v>73.013978741938672</v>
      </c>
      <c r="E66" s="8">
        <f t="shared" si="1"/>
        <v>8.9860212580613279</v>
      </c>
      <c r="F66" s="12">
        <f t="shared" si="2"/>
        <v>80.748578050330096</v>
      </c>
      <c r="J66" s="15" t="s">
        <v>2</v>
      </c>
      <c r="L66" s="10" t="s">
        <v>24</v>
      </c>
      <c r="N66" s="10" t="s">
        <v>72</v>
      </c>
      <c r="O66" s="9" t="s">
        <v>58</v>
      </c>
      <c r="P66" s="10" t="s">
        <v>59</v>
      </c>
    </row>
    <row r="67" spans="2:16" x14ac:dyDescent="0.25">
      <c r="B67" s="4">
        <v>189</v>
      </c>
      <c r="C67" s="3">
        <v>85</v>
      </c>
      <c r="D67" s="8">
        <f t="shared" si="3"/>
        <v>82.034480399246519</v>
      </c>
      <c r="E67" s="8">
        <f t="shared" si="1"/>
        <v>2.9655196007534812</v>
      </c>
      <c r="F67" s="12">
        <f t="shared" si="2"/>
        <v>8.794306502453086</v>
      </c>
      <c r="I67" s="11" t="s">
        <v>60</v>
      </c>
      <c r="J67" s="1">
        <v>170</v>
      </c>
      <c r="K67" s="1" t="s">
        <v>7</v>
      </c>
      <c r="L67" s="8">
        <f>$J$24+$J$23*J67</f>
        <v>62.991199122707684</v>
      </c>
      <c r="M67" s="1" t="s">
        <v>8</v>
      </c>
      <c r="N67" s="1" t="s">
        <v>73</v>
      </c>
      <c r="O67" s="16" t="s">
        <v>3</v>
      </c>
      <c r="P67" s="1" t="s">
        <v>61</v>
      </c>
    </row>
    <row r="68" spans="2:16" x14ac:dyDescent="0.25">
      <c r="B68" s="4">
        <v>190</v>
      </c>
      <c r="C68" s="3">
        <v>75</v>
      </c>
      <c r="D68" s="8">
        <f t="shared" ref="D68:D99" si="4">$K$24+$J$23*B68</f>
        <v>83.036758361169632</v>
      </c>
      <c r="E68" s="8">
        <f t="shared" si="1"/>
        <v>-8.0367583611696318</v>
      </c>
      <c r="F68" s="12">
        <f t="shared" si="2"/>
        <v>64.589484955829988</v>
      </c>
      <c r="I68" s="11" t="s">
        <v>62</v>
      </c>
      <c r="J68" s="1">
        <v>205</v>
      </c>
      <c r="K68" s="1" t="s">
        <v>7</v>
      </c>
      <c r="L68" s="8">
        <f>$J$24+$J$23*J68</f>
        <v>98.070927790016015</v>
      </c>
      <c r="M68" s="1" t="s">
        <v>8</v>
      </c>
      <c r="N68" s="1" t="s">
        <v>74</v>
      </c>
      <c r="O68" s="16" t="s">
        <v>0</v>
      </c>
      <c r="P68" s="1" t="s">
        <v>63</v>
      </c>
    </row>
    <row r="69" spans="2:16" x14ac:dyDescent="0.25">
      <c r="B69" s="4">
        <v>168</v>
      </c>
      <c r="C69" s="3">
        <v>61</v>
      </c>
      <c r="D69" s="8">
        <f t="shared" si="4"/>
        <v>60.986643198861543</v>
      </c>
      <c r="E69" s="8">
        <f t="shared" ref="E69:E132" si="5">C69-D69</f>
        <v>1.3356801138456831E-2</v>
      </c>
      <c r="F69" s="12">
        <f t="shared" ref="F69:F132" si="6">E69*E69</f>
        <v>1.784041366522817E-4</v>
      </c>
    </row>
    <row r="70" spans="2:16" x14ac:dyDescent="0.25">
      <c r="B70" s="4">
        <v>180</v>
      </c>
      <c r="C70" s="3">
        <v>85</v>
      </c>
      <c r="D70" s="8">
        <f t="shared" si="4"/>
        <v>73.013978741938672</v>
      </c>
      <c r="E70" s="8">
        <f t="shared" si="5"/>
        <v>11.986021258061328</v>
      </c>
      <c r="F70" s="12">
        <f t="shared" si="6"/>
        <v>143.66470559869805</v>
      </c>
      <c r="I70" s="15" t="s">
        <v>64</v>
      </c>
      <c r="J70" s="1">
        <f>MIN(Height)</f>
        <v>150</v>
      </c>
      <c r="K70" s="1" t="s">
        <v>7</v>
      </c>
    </row>
    <row r="71" spans="2:16" x14ac:dyDescent="0.25">
      <c r="B71" s="4">
        <v>182</v>
      </c>
      <c r="C71" s="3">
        <v>80</v>
      </c>
      <c r="D71" s="8">
        <f t="shared" si="4"/>
        <v>75.01853466578487</v>
      </c>
      <c r="E71" s="8">
        <f t="shared" si="5"/>
        <v>4.9814653342151303</v>
      </c>
      <c r="F71" s="12">
        <f t="shared" si="6"/>
        <v>24.81499687598706</v>
      </c>
      <c r="I71" s="15" t="s">
        <v>65</v>
      </c>
      <c r="J71" s="1">
        <f>MAX(Height)</f>
        <v>193</v>
      </c>
      <c r="K71" s="1" t="s">
        <v>7</v>
      </c>
    </row>
    <row r="72" spans="2:16" x14ac:dyDescent="0.25">
      <c r="B72" s="4">
        <v>180</v>
      </c>
      <c r="C72" s="3">
        <v>85</v>
      </c>
      <c r="D72" s="8">
        <f t="shared" si="4"/>
        <v>73.013978741938672</v>
      </c>
      <c r="E72" s="8">
        <f t="shared" si="5"/>
        <v>11.986021258061328</v>
      </c>
      <c r="F72" s="12">
        <f t="shared" si="6"/>
        <v>143.66470559869805</v>
      </c>
    </row>
    <row r="73" spans="2:16" x14ac:dyDescent="0.25">
      <c r="B73" s="4">
        <v>175</v>
      </c>
      <c r="C73" s="3">
        <v>62</v>
      </c>
      <c r="D73" s="8">
        <f t="shared" si="4"/>
        <v>68.002588932323192</v>
      </c>
      <c r="E73" s="8">
        <f t="shared" si="5"/>
        <v>-6.0025889323231922</v>
      </c>
      <c r="F73" s="12">
        <f t="shared" si="6"/>
        <v>36.03107389044888</v>
      </c>
    </row>
    <row r="74" spans="2:16" x14ac:dyDescent="0.25">
      <c r="B74" s="4">
        <v>183</v>
      </c>
      <c r="C74" s="3">
        <v>80</v>
      </c>
      <c r="D74" s="8">
        <f t="shared" si="4"/>
        <v>76.020812627707954</v>
      </c>
      <c r="E74" s="8">
        <f t="shared" si="5"/>
        <v>3.9791873722920457</v>
      </c>
      <c r="F74" s="12">
        <f t="shared" si="6"/>
        <v>15.833932143808475</v>
      </c>
    </row>
    <row r="75" spans="2:16" x14ac:dyDescent="0.25">
      <c r="B75" s="4">
        <v>180</v>
      </c>
      <c r="C75" s="3">
        <v>85</v>
      </c>
      <c r="D75" s="8">
        <f t="shared" si="4"/>
        <v>73.013978741938672</v>
      </c>
      <c r="E75" s="8">
        <f t="shared" si="5"/>
        <v>11.986021258061328</v>
      </c>
      <c r="F75" s="12">
        <f t="shared" si="6"/>
        <v>143.66470559869805</v>
      </c>
    </row>
    <row r="76" spans="2:16" x14ac:dyDescent="0.25">
      <c r="B76" s="3">
        <v>175</v>
      </c>
      <c r="C76" s="3">
        <v>75</v>
      </c>
      <c r="D76" s="8">
        <f t="shared" si="4"/>
        <v>68.002588932323192</v>
      </c>
      <c r="E76" s="8">
        <f t="shared" si="5"/>
        <v>6.9974110676768078</v>
      </c>
      <c r="F76" s="12">
        <f t="shared" si="6"/>
        <v>48.963761650045882</v>
      </c>
    </row>
    <row r="77" spans="2:16" x14ac:dyDescent="0.25">
      <c r="B77" s="3">
        <v>180</v>
      </c>
      <c r="C77" s="3">
        <v>72</v>
      </c>
      <c r="D77" s="8">
        <f t="shared" si="4"/>
        <v>73.013978741938672</v>
      </c>
      <c r="E77" s="8">
        <f t="shared" si="5"/>
        <v>-1.0139787419386721</v>
      </c>
      <c r="F77" s="12">
        <f t="shared" si="6"/>
        <v>1.0281528891035321</v>
      </c>
    </row>
    <row r="78" spans="2:16" x14ac:dyDescent="0.25">
      <c r="B78" s="3">
        <v>175</v>
      </c>
      <c r="C78" s="3">
        <v>68</v>
      </c>
      <c r="D78" s="8">
        <f t="shared" si="4"/>
        <v>68.002588932323192</v>
      </c>
      <c r="E78" s="8">
        <f t="shared" si="5"/>
        <v>-2.588932323192239E-3</v>
      </c>
      <c r="F78" s="12">
        <f t="shared" si="6"/>
        <v>6.7025705740695636E-6</v>
      </c>
    </row>
    <row r="79" spans="2:16" x14ac:dyDescent="0.25">
      <c r="B79" s="4">
        <v>180</v>
      </c>
      <c r="C79" s="3">
        <v>72</v>
      </c>
      <c r="D79" s="8">
        <f t="shared" si="4"/>
        <v>73.013978741938672</v>
      </c>
      <c r="E79" s="8">
        <f t="shared" si="5"/>
        <v>-1.0139787419386721</v>
      </c>
      <c r="F79" s="12">
        <f t="shared" si="6"/>
        <v>1.0281528891035321</v>
      </c>
    </row>
    <row r="80" spans="2:16" x14ac:dyDescent="0.25">
      <c r="B80" s="4">
        <v>180</v>
      </c>
      <c r="C80" s="3">
        <v>70</v>
      </c>
      <c r="D80" s="8">
        <f t="shared" si="4"/>
        <v>73.013978741938672</v>
      </c>
      <c r="E80" s="8">
        <f t="shared" si="5"/>
        <v>-3.0139787419386721</v>
      </c>
      <c r="F80" s="12">
        <f t="shared" si="6"/>
        <v>9.0840678568582209</v>
      </c>
    </row>
    <row r="81" spans="2:6" x14ac:dyDescent="0.25">
      <c r="B81" s="4">
        <v>162</v>
      </c>
      <c r="C81" s="3">
        <v>56</v>
      </c>
      <c r="D81" s="8">
        <f t="shared" si="4"/>
        <v>54.97297542732295</v>
      </c>
      <c r="E81" s="8">
        <f t="shared" si="5"/>
        <v>1.0270245726770497</v>
      </c>
      <c r="F81" s="12">
        <f t="shared" si="6"/>
        <v>1.0547794728824766</v>
      </c>
    </row>
    <row r="82" spans="2:6" x14ac:dyDescent="0.25">
      <c r="B82" s="4">
        <v>186</v>
      </c>
      <c r="C82" s="3">
        <v>90</v>
      </c>
      <c r="D82" s="8">
        <f t="shared" si="4"/>
        <v>79.027646513477237</v>
      </c>
      <c r="E82" s="8">
        <f t="shared" si="5"/>
        <v>10.972353486522763</v>
      </c>
      <c r="F82" s="12">
        <f t="shared" si="6"/>
        <v>120.39254103320825</v>
      </c>
    </row>
    <row r="83" spans="2:6" x14ac:dyDescent="0.25">
      <c r="B83" s="4">
        <v>168</v>
      </c>
      <c r="C83" s="3">
        <v>55</v>
      </c>
      <c r="D83" s="8">
        <f t="shared" si="4"/>
        <v>60.986643198861543</v>
      </c>
      <c r="E83" s="8">
        <f t="shared" si="5"/>
        <v>-5.9866431988615432</v>
      </c>
      <c r="F83" s="12">
        <f t="shared" si="6"/>
        <v>35.839896790475173</v>
      </c>
    </row>
    <row r="84" spans="2:6" x14ac:dyDescent="0.25">
      <c r="B84" s="4">
        <v>181</v>
      </c>
      <c r="C84" s="3">
        <v>75</v>
      </c>
      <c r="D84" s="8">
        <f t="shared" si="4"/>
        <v>74.016256703861757</v>
      </c>
      <c r="E84" s="8">
        <f t="shared" si="5"/>
        <v>0.98374329613824329</v>
      </c>
      <c r="F84" s="12">
        <f t="shared" si="6"/>
        <v>0.96775087269693549</v>
      </c>
    </row>
    <row r="85" spans="2:6" x14ac:dyDescent="0.25">
      <c r="B85" s="4">
        <v>158</v>
      </c>
      <c r="C85" s="3">
        <v>60</v>
      </c>
      <c r="D85" s="8">
        <f t="shared" si="4"/>
        <v>50.963863579630583</v>
      </c>
      <c r="E85" s="8">
        <f t="shared" si="5"/>
        <v>9.0361364203694166</v>
      </c>
      <c r="F85" s="12">
        <f t="shared" si="6"/>
        <v>81.651761407526607</v>
      </c>
    </row>
    <row r="86" spans="2:6" x14ac:dyDescent="0.25">
      <c r="B86" s="4">
        <v>178</v>
      </c>
      <c r="C86" s="3">
        <v>70</v>
      </c>
      <c r="D86" s="8">
        <f t="shared" si="4"/>
        <v>71.009422818092474</v>
      </c>
      <c r="E86" s="8">
        <f t="shared" si="5"/>
        <v>-1.0094228180924745</v>
      </c>
      <c r="F86" s="12">
        <f t="shared" si="6"/>
        <v>1.0189344256857529</v>
      </c>
    </row>
    <row r="87" spans="2:6" x14ac:dyDescent="0.25">
      <c r="B87" s="4">
        <v>175</v>
      </c>
      <c r="C87" s="3">
        <v>72</v>
      </c>
      <c r="D87" s="8">
        <f t="shared" si="4"/>
        <v>68.002588932323192</v>
      </c>
      <c r="E87" s="8">
        <f t="shared" si="5"/>
        <v>3.9974110676768078</v>
      </c>
      <c r="F87" s="12">
        <f t="shared" si="6"/>
        <v>15.979295243985035</v>
      </c>
    </row>
    <row r="88" spans="2:6" x14ac:dyDescent="0.25">
      <c r="B88" s="4">
        <v>162</v>
      </c>
      <c r="C88" s="3">
        <v>44</v>
      </c>
      <c r="D88" s="8">
        <f t="shared" si="4"/>
        <v>54.97297542732295</v>
      </c>
      <c r="E88" s="8">
        <f t="shared" si="5"/>
        <v>-10.97297542732295</v>
      </c>
      <c r="F88" s="12">
        <f t="shared" si="6"/>
        <v>120.40618972863328</v>
      </c>
    </row>
    <row r="89" spans="2:6" x14ac:dyDescent="0.25">
      <c r="B89" s="4">
        <v>158</v>
      </c>
      <c r="C89" s="3">
        <v>51</v>
      </c>
      <c r="D89" s="8">
        <f t="shared" si="4"/>
        <v>50.963863579630583</v>
      </c>
      <c r="E89" s="8">
        <f t="shared" si="5"/>
        <v>3.6136420369416555E-2</v>
      </c>
      <c r="F89" s="12">
        <f t="shared" si="6"/>
        <v>1.3058408771151838E-3</v>
      </c>
    </row>
    <row r="90" spans="2:6" x14ac:dyDescent="0.25">
      <c r="B90" s="4">
        <v>176</v>
      </c>
      <c r="C90" s="3">
        <v>60</v>
      </c>
      <c r="D90" s="8">
        <f t="shared" si="4"/>
        <v>69.004866894246305</v>
      </c>
      <c r="E90" s="8">
        <f t="shared" si="5"/>
        <v>-9.0048668942463053</v>
      </c>
      <c r="F90" s="12">
        <f t="shared" si="6"/>
        <v>81.087627783093097</v>
      </c>
    </row>
    <row r="91" spans="2:6" x14ac:dyDescent="0.25">
      <c r="B91" s="4">
        <v>172</v>
      </c>
      <c r="C91" s="3">
        <v>63</v>
      </c>
      <c r="D91" s="8">
        <f t="shared" si="4"/>
        <v>64.99575504655391</v>
      </c>
      <c r="E91" s="8">
        <f t="shared" si="5"/>
        <v>-1.99575504655391</v>
      </c>
      <c r="F91" s="12">
        <f t="shared" si="6"/>
        <v>3.9830382058453995</v>
      </c>
    </row>
    <row r="92" spans="2:6" x14ac:dyDescent="0.25">
      <c r="B92" s="4">
        <v>180</v>
      </c>
      <c r="C92" s="3">
        <v>63</v>
      </c>
      <c r="D92" s="8">
        <f t="shared" si="4"/>
        <v>73.013978741938672</v>
      </c>
      <c r="E92" s="8">
        <f t="shared" si="5"/>
        <v>-10.013978741938672</v>
      </c>
      <c r="F92" s="12">
        <f t="shared" si="6"/>
        <v>100.27977024399964</v>
      </c>
    </row>
    <row r="93" spans="2:6" x14ac:dyDescent="0.25">
      <c r="B93" s="4">
        <v>171</v>
      </c>
      <c r="C93" s="3">
        <v>62</v>
      </c>
      <c r="D93" s="8">
        <f t="shared" si="4"/>
        <v>63.993477084630825</v>
      </c>
      <c r="E93" s="8">
        <f t="shared" si="5"/>
        <v>-1.9934770846308254</v>
      </c>
      <c r="F93" s="12">
        <f t="shared" si="6"/>
        <v>3.9739508869482152</v>
      </c>
    </row>
    <row r="94" spans="2:6" x14ac:dyDescent="0.25">
      <c r="B94" s="4">
        <v>165</v>
      </c>
      <c r="C94" s="3">
        <v>54</v>
      </c>
      <c r="D94" s="8">
        <f t="shared" si="4"/>
        <v>57.979809313092261</v>
      </c>
      <c r="E94" s="8">
        <f t="shared" si="5"/>
        <v>-3.9798093130922609</v>
      </c>
      <c r="F94" s="12">
        <f t="shared" si="6"/>
        <v>15.838882168575894</v>
      </c>
    </row>
    <row r="95" spans="2:6" x14ac:dyDescent="0.25">
      <c r="B95" s="4">
        <v>182</v>
      </c>
      <c r="C95" s="3">
        <v>65</v>
      </c>
      <c r="D95" s="8">
        <f t="shared" si="4"/>
        <v>75.01853466578487</v>
      </c>
      <c r="E95" s="8">
        <f t="shared" si="5"/>
        <v>-10.01853466578487</v>
      </c>
      <c r="F95" s="12">
        <f t="shared" si="6"/>
        <v>100.37103684953316</v>
      </c>
    </row>
    <row r="96" spans="2:6" x14ac:dyDescent="0.25">
      <c r="B96" s="4">
        <v>165</v>
      </c>
      <c r="C96" s="3">
        <v>65</v>
      </c>
      <c r="D96" s="8">
        <f t="shared" si="4"/>
        <v>57.979809313092261</v>
      </c>
      <c r="E96" s="8">
        <f t="shared" si="5"/>
        <v>7.0201906869077391</v>
      </c>
      <c r="F96" s="12">
        <f t="shared" si="6"/>
        <v>49.283077280546152</v>
      </c>
    </row>
    <row r="97" spans="2:6" x14ac:dyDescent="0.25">
      <c r="B97" s="4">
        <v>165</v>
      </c>
      <c r="C97" s="3">
        <v>57</v>
      </c>
      <c r="D97" s="8">
        <f t="shared" si="4"/>
        <v>57.979809313092261</v>
      </c>
      <c r="E97" s="8">
        <f t="shared" si="5"/>
        <v>-0.97980931309226094</v>
      </c>
      <c r="F97" s="12">
        <f t="shared" si="6"/>
        <v>0.9600262900223282</v>
      </c>
    </row>
    <row r="98" spans="2:6" x14ac:dyDescent="0.25">
      <c r="B98" s="3">
        <v>185</v>
      </c>
      <c r="C98" s="3">
        <v>57</v>
      </c>
      <c r="D98" s="8">
        <f t="shared" si="4"/>
        <v>78.025368551554152</v>
      </c>
      <c r="E98" s="8">
        <f t="shared" si="5"/>
        <v>-21.025368551554152</v>
      </c>
      <c r="F98" s="12">
        <f t="shared" si="6"/>
        <v>442.06612272868233</v>
      </c>
    </row>
    <row r="99" spans="2:6" x14ac:dyDescent="0.25">
      <c r="B99" s="3">
        <v>165</v>
      </c>
      <c r="C99" s="3">
        <v>50</v>
      </c>
      <c r="D99" s="8">
        <f t="shared" si="4"/>
        <v>57.979809313092261</v>
      </c>
      <c r="E99" s="8">
        <f t="shared" si="5"/>
        <v>-7.9798093130922609</v>
      </c>
      <c r="F99" s="12">
        <f t="shared" si="6"/>
        <v>63.67735667331398</v>
      </c>
    </row>
    <row r="100" spans="2:6" x14ac:dyDescent="0.25">
      <c r="B100" s="3">
        <v>173</v>
      </c>
      <c r="C100" s="3">
        <v>67</v>
      </c>
      <c r="D100" s="8">
        <f t="shared" ref="D100:D131" si="7">$K$24+$J$23*B100</f>
        <v>65.998033008477023</v>
      </c>
      <c r="E100" s="8">
        <f t="shared" si="5"/>
        <v>1.001966991522977</v>
      </c>
      <c r="F100" s="12">
        <f t="shared" si="6"/>
        <v>1.0039378521016054</v>
      </c>
    </row>
    <row r="101" spans="2:6" x14ac:dyDescent="0.25">
      <c r="B101" s="3">
        <v>170</v>
      </c>
      <c r="C101" s="3">
        <v>72</v>
      </c>
      <c r="D101" s="8">
        <f t="shared" si="7"/>
        <v>62.991199122707712</v>
      </c>
      <c r="E101" s="8">
        <f t="shared" si="5"/>
        <v>9.0088008772922876</v>
      </c>
      <c r="F101" s="12">
        <f t="shared" si="6"/>
        <v>81.158493246702292</v>
      </c>
    </row>
    <row r="102" spans="2:6" x14ac:dyDescent="0.25">
      <c r="B102" s="3">
        <v>189</v>
      </c>
      <c r="C102" s="3">
        <v>79</v>
      </c>
      <c r="D102" s="8">
        <f t="shared" si="7"/>
        <v>82.034480399246519</v>
      </c>
      <c r="E102" s="8">
        <f t="shared" si="5"/>
        <v>-3.0344803992465188</v>
      </c>
      <c r="F102" s="12">
        <f t="shared" si="6"/>
        <v>9.2080712934113116</v>
      </c>
    </row>
    <row r="103" spans="2:6" x14ac:dyDescent="0.25">
      <c r="B103" s="3">
        <v>170</v>
      </c>
      <c r="C103" s="3">
        <v>64</v>
      </c>
      <c r="D103" s="8">
        <f t="shared" si="7"/>
        <v>62.991199122707712</v>
      </c>
      <c r="E103" s="8">
        <f t="shared" si="5"/>
        <v>1.0088008772922876</v>
      </c>
      <c r="F103" s="12">
        <f t="shared" si="6"/>
        <v>1.0176792100256891</v>
      </c>
    </row>
    <row r="104" spans="2:6" x14ac:dyDescent="0.25">
      <c r="B104" s="3">
        <v>185</v>
      </c>
      <c r="C104" s="3">
        <v>95</v>
      </c>
      <c r="D104" s="8">
        <f t="shared" si="7"/>
        <v>78.025368551554152</v>
      </c>
      <c r="E104" s="8">
        <f t="shared" si="5"/>
        <v>16.974631448445848</v>
      </c>
      <c r="F104" s="12">
        <f t="shared" si="6"/>
        <v>288.13811281056678</v>
      </c>
    </row>
    <row r="105" spans="2:6" x14ac:dyDescent="0.25">
      <c r="B105" s="3">
        <v>165</v>
      </c>
      <c r="C105" s="3">
        <v>58</v>
      </c>
      <c r="D105" s="8">
        <f t="shared" si="7"/>
        <v>57.979809313092261</v>
      </c>
      <c r="E105" s="8">
        <f t="shared" si="5"/>
        <v>2.0190686907739064E-2</v>
      </c>
      <c r="F105" s="12">
        <f t="shared" si="6"/>
        <v>4.0766383780634562E-4</v>
      </c>
    </row>
    <row r="106" spans="2:6" x14ac:dyDescent="0.25">
      <c r="B106" s="3">
        <v>189</v>
      </c>
      <c r="C106" s="3">
        <v>83</v>
      </c>
      <c r="D106" s="8">
        <f t="shared" si="7"/>
        <v>82.034480399246519</v>
      </c>
      <c r="E106" s="8">
        <f t="shared" si="5"/>
        <v>0.9655196007534812</v>
      </c>
      <c r="F106" s="12">
        <f t="shared" si="6"/>
        <v>0.93222809943916174</v>
      </c>
    </row>
    <row r="107" spans="2:6" x14ac:dyDescent="0.25">
      <c r="B107" s="3">
        <v>180</v>
      </c>
      <c r="C107" s="3">
        <v>75</v>
      </c>
      <c r="D107" s="8">
        <f t="shared" si="7"/>
        <v>73.013978741938672</v>
      </c>
      <c r="E107" s="8">
        <f t="shared" si="5"/>
        <v>1.9860212580613279</v>
      </c>
      <c r="F107" s="12">
        <f t="shared" si="6"/>
        <v>3.9442804374714995</v>
      </c>
    </row>
    <row r="108" spans="2:6" x14ac:dyDescent="0.25">
      <c r="B108" s="3">
        <v>192</v>
      </c>
      <c r="C108" s="3">
        <v>83</v>
      </c>
      <c r="D108" s="8">
        <f t="shared" si="7"/>
        <v>85.041314285015801</v>
      </c>
      <c r="E108" s="8">
        <f t="shared" si="5"/>
        <v>-2.041314285015801</v>
      </c>
      <c r="F108" s="12">
        <f t="shared" si="6"/>
        <v>4.1669640102095711</v>
      </c>
    </row>
    <row r="109" spans="2:6" x14ac:dyDescent="0.25">
      <c r="B109" s="3">
        <v>193</v>
      </c>
      <c r="C109" s="3">
        <v>85</v>
      </c>
      <c r="D109" s="8">
        <f t="shared" si="7"/>
        <v>86.043592246938914</v>
      </c>
      <c r="E109" s="8">
        <f t="shared" si="5"/>
        <v>-1.0435922469389141</v>
      </c>
      <c r="F109" s="12">
        <f t="shared" si="6"/>
        <v>1.0890847778710113</v>
      </c>
    </row>
    <row r="110" spans="2:6" x14ac:dyDescent="0.25">
      <c r="B110" s="3">
        <v>165</v>
      </c>
      <c r="C110" s="3">
        <v>56</v>
      </c>
      <c r="D110" s="8">
        <f t="shared" si="7"/>
        <v>57.979809313092261</v>
      </c>
      <c r="E110" s="8">
        <f t="shared" si="5"/>
        <v>-1.9798093130922609</v>
      </c>
      <c r="F110" s="12">
        <f t="shared" si="6"/>
        <v>3.9196449162068503</v>
      </c>
    </row>
    <row r="111" spans="2:6" x14ac:dyDescent="0.25">
      <c r="B111" s="3">
        <v>170</v>
      </c>
      <c r="C111" s="3">
        <v>60</v>
      </c>
      <c r="D111" s="8">
        <f t="shared" si="7"/>
        <v>62.991199122707712</v>
      </c>
      <c r="E111" s="8">
        <f t="shared" si="5"/>
        <v>-2.9911991227077124</v>
      </c>
      <c r="F111" s="12">
        <f t="shared" si="6"/>
        <v>8.9472721916873876</v>
      </c>
    </row>
    <row r="112" spans="2:6" x14ac:dyDescent="0.25">
      <c r="B112" s="3">
        <v>167</v>
      </c>
      <c r="C112" s="3">
        <v>59</v>
      </c>
      <c r="D112" s="8">
        <f t="shared" si="7"/>
        <v>59.98436523693843</v>
      </c>
      <c r="E112" s="8">
        <f t="shared" si="5"/>
        <v>-0.98436523693843014</v>
      </c>
      <c r="F112" s="12">
        <f t="shared" si="6"/>
        <v>0.96897491969285177</v>
      </c>
    </row>
    <row r="113" spans="2:6" x14ac:dyDescent="0.25">
      <c r="B113" s="3">
        <v>170</v>
      </c>
      <c r="C113" s="3">
        <v>90</v>
      </c>
      <c r="D113" s="8">
        <f t="shared" si="7"/>
        <v>62.991199122707712</v>
      </c>
      <c r="E113" s="8">
        <f t="shared" si="5"/>
        <v>27.008800877292288</v>
      </c>
      <c r="F113" s="12">
        <f t="shared" si="6"/>
        <v>729.47532482922463</v>
      </c>
    </row>
    <row r="114" spans="2:6" x14ac:dyDescent="0.25">
      <c r="B114" s="3">
        <v>168</v>
      </c>
      <c r="C114" s="3">
        <v>58</v>
      </c>
      <c r="D114" s="8">
        <f t="shared" si="7"/>
        <v>60.986643198861543</v>
      </c>
      <c r="E114" s="8">
        <f t="shared" si="5"/>
        <v>-2.9866431988615432</v>
      </c>
      <c r="F114" s="12">
        <f t="shared" si="6"/>
        <v>8.9200375973059121</v>
      </c>
    </row>
    <row r="115" spans="2:6" x14ac:dyDescent="0.25">
      <c r="B115" s="3">
        <v>169</v>
      </c>
      <c r="C115" s="3">
        <v>51</v>
      </c>
      <c r="D115" s="8">
        <f t="shared" si="7"/>
        <v>61.988921160784628</v>
      </c>
      <c r="E115" s="8">
        <f t="shared" si="5"/>
        <v>-10.988921160784628</v>
      </c>
      <c r="F115" s="12">
        <f t="shared" si="6"/>
        <v>120.75638827794018</v>
      </c>
    </row>
    <row r="116" spans="2:6" x14ac:dyDescent="0.25">
      <c r="B116" s="3">
        <v>170</v>
      </c>
      <c r="C116" s="3">
        <v>70</v>
      </c>
      <c r="D116" s="8">
        <f t="shared" si="7"/>
        <v>62.991199122707712</v>
      </c>
      <c r="E116" s="8">
        <f t="shared" si="5"/>
        <v>7.0088008772922876</v>
      </c>
      <c r="F116" s="12">
        <f t="shared" si="6"/>
        <v>49.123289737533142</v>
      </c>
    </row>
    <row r="117" spans="2:6" x14ac:dyDescent="0.25">
      <c r="B117" s="3">
        <v>176</v>
      </c>
      <c r="C117" s="3">
        <v>75</v>
      </c>
      <c r="D117" s="8">
        <f t="shared" si="7"/>
        <v>69.004866894246305</v>
      </c>
      <c r="E117" s="8">
        <f t="shared" si="5"/>
        <v>5.9951331057536947</v>
      </c>
      <c r="F117" s="12">
        <f t="shared" si="6"/>
        <v>35.941620955703939</v>
      </c>
    </row>
    <row r="118" spans="2:6" x14ac:dyDescent="0.25">
      <c r="B118" s="3">
        <v>173</v>
      </c>
      <c r="C118" s="3">
        <v>67</v>
      </c>
      <c r="D118" s="8">
        <f t="shared" si="7"/>
        <v>65.998033008477023</v>
      </c>
      <c r="E118" s="8">
        <f t="shared" si="5"/>
        <v>1.001966991522977</v>
      </c>
      <c r="F118" s="12">
        <f t="shared" si="6"/>
        <v>1.0039378521016054</v>
      </c>
    </row>
    <row r="119" spans="2:6" x14ac:dyDescent="0.25">
      <c r="B119" s="3">
        <v>163</v>
      </c>
      <c r="C119" s="3">
        <v>45</v>
      </c>
      <c r="D119" s="8">
        <f t="shared" si="7"/>
        <v>55.975253389246063</v>
      </c>
      <c r="E119" s="8">
        <f t="shared" si="5"/>
        <v>-10.975253389246063</v>
      </c>
      <c r="F119" s="12">
        <f t="shared" si="6"/>
        <v>120.4561869581572</v>
      </c>
    </row>
    <row r="120" spans="2:6" x14ac:dyDescent="0.25">
      <c r="B120" s="3">
        <v>162</v>
      </c>
      <c r="C120" s="3">
        <v>47</v>
      </c>
      <c r="D120" s="8">
        <f t="shared" si="7"/>
        <v>54.97297542732295</v>
      </c>
      <c r="E120" s="8">
        <f t="shared" si="5"/>
        <v>-7.9729754273229503</v>
      </c>
      <c r="F120" s="12">
        <f t="shared" si="6"/>
        <v>63.568337164695585</v>
      </c>
    </row>
    <row r="121" spans="2:6" x14ac:dyDescent="0.25">
      <c r="B121" s="3">
        <v>150</v>
      </c>
      <c r="C121" s="3">
        <v>50</v>
      </c>
      <c r="D121" s="8">
        <f t="shared" si="7"/>
        <v>42.945639884245821</v>
      </c>
      <c r="E121" s="8">
        <f t="shared" si="5"/>
        <v>7.0543601157541787</v>
      </c>
      <c r="F121" s="12">
        <f t="shared" si="6"/>
        <v>49.763996642743308</v>
      </c>
    </row>
    <row r="122" spans="2:6" x14ac:dyDescent="0.25">
      <c r="B122" s="3">
        <v>175</v>
      </c>
      <c r="C122" s="3">
        <v>72</v>
      </c>
      <c r="D122" s="8">
        <f t="shared" si="7"/>
        <v>68.002588932323192</v>
      </c>
      <c r="E122" s="8">
        <f t="shared" si="5"/>
        <v>3.9974110676768078</v>
      </c>
      <c r="F122" s="12">
        <f t="shared" si="6"/>
        <v>15.979295243985035</v>
      </c>
    </row>
    <row r="123" spans="2:6" x14ac:dyDescent="0.25">
      <c r="B123" s="3">
        <v>183</v>
      </c>
      <c r="C123" s="3">
        <v>65</v>
      </c>
      <c r="D123" s="8">
        <f t="shared" si="7"/>
        <v>76.020812627707954</v>
      </c>
      <c r="E123" s="8">
        <f t="shared" si="5"/>
        <v>-11.020812627707954</v>
      </c>
      <c r="F123" s="12">
        <f t="shared" si="6"/>
        <v>121.4583109750471</v>
      </c>
    </row>
    <row r="124" spans="2:6" x14ac:dyDescent="0.25">
      <c r="B124" s="3">
        <v>167</v>
      </c>
      <c r="C124" s="3">
        <v>65</v>
      </c>
      <c r="D124" s="8">
        <f t="shared" si="7"/>
        <v>59.98436523693843</v>
      </c>
      <c r="E124" s="8">
        <f t="shared" si="5"/>
        <v>5.0156347630615699</v>
      </c>
      <c r="F124" s="12">
        <f t="shared" si="6"/>
        <v>25.156592076431689</v>
      </c>
    </row>
    <row r="125" spans="2:6" x14ac:dyDescent="0.25">
      <c r="B125" s="3">
        <v>170</v>
      </c>
      <c r="C125" s="3">
        <v>58</v>
      </c>
      <c r="D125" s="8">
        <f t="shared" si="7"/>
        <v>62.991199122707712</v>
      </c>
      <c r="E125" s="8">
        <f t="shared" si="5"/>
        <v>-4.9911991227077124</v>
      </c>
      <c r="F125" s="12">
        <f t="shared" si="6"/>
        <v>24.912068682518239</v>
      </c>
    </row>
    <row r="126" spans="2:6" x14ac:dyDescent="0.25">
      <c r="B126" s="3">
        <v>181</v>
      </c>
      <c r="C126" s="3">
        <v>78</v>
      </c>
      <c r="D126" s="8">
        <f t="shared" si="7"/>
        <v>74.016256703861757</v>
      </c>
      <c r="E126" s="8">
        <f t="shared" si="5"/>
        <v>3.9837432961382433</v>
      </c>
      <c r="F126" s="12">
        <f t="shared" si="6"/>
        <v>15.870210649526395</v>
      </c>
    </row>
    <row r="127" spans="2:6" x14ac:dyDescent="0.25">
      <c r="B127" s="3">
        <v>169</v>
      </c>
      <c r="C127" s="3">
        <v>57</v>
      </c>
      <c r="D127" s="8">
        <f t="shared" si="7"/>
        <v>61.988921160784628</v>
      </c>
      <c r="E127" s="8">
        <f t="shared" si="5"/>
        <v>-4.9889211607846278</v>
      </c>
      <c r="F127" s="12">
        <f t="shared" si="6"/>
        <v>24.889334348524638</v>
      </c>
    </row>
    <row r="128" spans="2:6" x14ac:dyDescent="0.25">
      <c r="B128" s="3">
        <v>172</v>
      </c>
      <c r="C128" s="3">
        <v>52</v>
      </c>
      <c r="D128" s="8">
        <f t="shared" si="7"/>
        <v>64.99575504655391</v>
      </c>
      <c r="E128" s="8">
        <f t="shared" si="5"/>
        <v>-12.99575504655391</v>
      </c>
      <c r="F128" s="12">
        <f t="shared" si="6"/>
        <v>168.88964923003141</v>
      </c>
    </row>
    <row r="129" spans="2:6" x14ac:dyDescent="0.25">
      <c r="B129" s="3">
        <v>160</v>
      </c>
      <c r="C129" s="3">
        <v>48</v>
      </c>
      <c r="D129" s="8">
        <f t="shared" si="7"/>
        <v>52.968419503476781</v>
      </c>
      <c r="E129" s="8">
        <f t="shared" si="5"/>
        <v>-4.9684195034767811</v>
      </c>
      <c r="F129" s="12">
        <f t="shared" si="6"/>
        <v>24.685192362528465</v>
      </c>
    </row>
    <row r="130" spans="2:6" x14ac:dyDescent="0.25">
      <c r="B130" s="3">
        <v>173</v>
      </c>
      <c r="C130" s="3">
        <v>62</v>
      </c>
      <c r="D130" s="8">
        <f t="shared" si="7"/>
        <v>65.998033008477023</v>
      </c>
      <c r="E130" s="8">
        <f t="shared" si="5"/>
        <v>-3.998033008477023</v>
      </c>
      <c r="F130" s="12">
        <f t="shared" si="6"/>
        <v>15.984267936871836</v>
      </c>
    </row>
    <row r="131" spans="2:6" x14ac:dyDescent="0.25">
      <c r="B131" s="3">
        <v>182</v>
      </c>
      <c r="C131" s="3">
        <v>64</v>
      </c>
      <c r="D131" s="8">
        <f t="shared" si="7"/>
        <v>75.01853466578487</v>
      </c>
      <c r="E131" s="8">
        <f t="shared" si="5"/>
        <v>-11.01853466578487</v>
      </c>
      <c r="F131" s="12">
        <f t="shared" si="6"/>
        <v>121.40810618110289</v>
      </c>
    </row>
    <row r="132" spans="2:6" x14ac:dyDescent="0.25">
      <c r="B132" s="3">
        <v>168</v>
      </c>
      <c r="C132" s="3">
        <v>58</v>
      </c>
      <c r="D132" s="8">
        <f t="shared" ref="D132:D140" si="8">$K$24+$J$23*B132</f>
        <v>60.986643198861543</v>
      </c>
      <c r="E132" s="8">
        <f t="shared" si="5"/>
        <v>-2.9866431988615432</v>
      </c>
      <c r="F132" s="12">
        <f t="shared" si="6"/>
        <v>8.9200375973059121</v>
      </c>
    </row>
    <row r="133" spans="2:6" x14ac:dyDescent="0.25">
      <c r="B133" s="3">
        <v>163</v>
      </c>
      <c r="C133" s="3">
        <v>62</v>
      </c>
      <c r="D133" s="8">
        <f t="shared" si="8"/>
        <v>55.975253389246063</v>
      </c>
      <c r="E133" s="8">
        <f t="shared" ref="E133:E140" si="9">C133-D133</f>
        <v>6.0247466107539367</v>
      </c>
      <c r="F133" s="12">
        <f t="shared" ref="F133:F140" si="10">E133*E133</f>
        <v>36.297571723791044</v>
      </c>
    </row>
    <row r="134" spans="2:6" x14ac:dyDescent="0.25">
      <c r="B134" s="4">
        <v>160</v>
      </c>
      <c r="C134" s="3">
        <v>53</v>
      </c>
      <c r="D134" s="8">
        <f t="shared" si="8"/>
        <v>52.968419503476781</v>
      </c>
      <c r="E134" s="8">
        <f t="shared" si="9"/>
        <v>3.1580496523218926E-2</v>
      </c>
      <c r="F134" s="12">
        <f t="shared" si="10"/>
        <v>9.9732776065304262E-4</v>
      </c>
    </row>
    <row r="135" spans="2:6" x14ac:dyDescent="0.25">
      <c r="B135" s="3">
        <v>180</v>
      </c>
      <c r="C135" s="3">
        <v>75</v>
      </c>
      <c r="D135" s="8">
        <f t="shared" si="8"/>
        <v>73.013978741938672</v>
      </c>
      <c r="E135" s="8">
        <f t="shared" si="9"/>
        <v>1.9860212580613279</v>
      </c>
      <c r="F135" s="12">
        <f t="shared" si="10"/>
        <v>3.9442804374714995</v>
      </c>
    </row>
    <row r="136" spans="2:6" x14ac:dyDescent="0.25">
      <c r="B136" s="3">
        <v>177</v>
      </c>
      <c r="C136" s="3">
        <v>80</v>
      </c>
      <c r="D136" s="8">
        <f t="shared" si="8"/>
        <v>70.00714485616939</v>
      </c>
      <c r="E136" s="8">
        <f t="shared" si="9"/>
        <v>9.9928551438306101</v>
      </c>
      <c r="F136" s="12">
        <f t="shared" si="10"/>
        <v>99.857153925581883</v>
      </c>
    </row>
    <row r="137" spans="2:6" x14ac:dyDescent="0.25">
      <c r="B137" s="3">
        <v>174</v>
      </c>
      <c r="C137" s="3">
        <v>80</v>
      </c>
      <c r="D137" s="8">
        <f t="shared" si="8"/>
        <v>67.000310970400108</v>
      </c>
      <c r="E137" s="8">
        <f t="shared" si="9"/>
        <v>12.999689029599892</v>
      </c>
      <c r="F137" s="12">
        <f t="shared" si="10"/>
        <v>168.99191486629979</v>
      </c>
    </row>
    <row r="138" spans="2:6" x14ac:dyDescent="0.25">
      <c r="B138" s="3">
        <v>160</v>
      </c>
      <c r="C138" s="3">
        <v>50</v>
      </c>
      <c r="D138" s="8">
        <f t="shared" si="8"/>
        <v>52.968419503476781</v>
      </c>
      <c r="E138" s="8">
        <f t="shared" si="9"/>
        <v>-2.9684195034767811</v>
      </c>
      <c r="F138" s="12">
        <f t="shared" si="10"/>
        <v>8.8115143486213388</v>
      </c>
    </row>
    <row r="139" spans="2:6" x14ac:dyDescent="0.25">
      <c r="B139" s="3">
        <v>160</v>
      </c>
      <c r="C139" s="3">
        <v>52</v>
      </c>
      <c r="D139" s="8">
        <f t="shared" si="8"/>
        <v>52.968419503476781</v>
      </c>
      <c r="E139" s="8">
        <f t="shared" si="9"/>
        <v>-0.96841950347678107</v>
      </c>
      <c r="F139" s="12">
        <f t="shared" si="10"/>
        <v>0.93783633471421524</v>
      </c>
    </row>
    <row r="140" spans="2:6" x14ac:dyDescent="0.25">
      <c r="B140" s="3">
        <v>190</v>
      </c>
      <c r="C140" s="3">
        <v>85</v>
      </c>
      <c r="D140" s="8">
        <f t="shared" si="8"/>
        <v>83.036758361169632</v>
      </c>
      <c r="E140" s="8">
        <f t="shared" si="9"/>
        <v>1.9632416388303682</v>
      </c>
      <c r="F140" s="12">
        <f t="shared" si="10"/>
        <v>3.8543177324373499</v>
      </c>
    </row>
    <row r="143" spans="2:6" x14ac:dyDescent="0.25">
      <c r="B143" s="1" t="s">
        <v>21</v>
      </c>
      <c r="C143" s="8">
        <f>SUM(C4:C140)</f>
        <v>9072.2999999999993</v>
      </c>
      <c r="D143" s="8">
        <f>SUM(D4:D140)</f>
        <v>9072.3000000000011</v>
      </c>
      <c r="E143" s="8">
        <f>SUM(E4:E140)</f>
        <v>-4.6753712013014592E-12</v>
      </c>
      <c r="F143" s="8">
        <f>SUM(F4:F140)</f>
        <v>7125.2808351840804</v>
      </c>
    </row>
    <row r="144" spans="2:6" x14ac:dyDescent="0.25">
      <c r="B144" s="1" t="s">
        <v>22</v>
      </c>
      <c r="C144" s="8">
        <f>AVERAGE(C4:C140)</f>
        <v>66.221167883211677</v>
      </c>
      <c r="D144" s="8">
        <f>AVERAGE(D4:D140)</f>
        <v>66.221167883211692</v>
      </c>
      <c r="E144" s="8">
        <f t="shared" ref="E144:F144" si="11">AVERAGE(E4:E140)</f>
        <v>-3.4126797089791674E-14</v>
      </c>
      <c r="F144" s="8">
        <f t="shared" si="11"/>
        <v>52.009349161927595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F1376-79B0-4069-9FE2-7598B6514FAA}">
  <dimension ref="A1:L30"/>
  <sheetViews>
    <sheetView workbookViewId="0">
      <selection activeCell="A4" sqref="A4"/>
    </sheetView>
  </sheetViews>
  <sheetFormatPr defaultColWidth="11.42578125" defaultRowHeight="15.75" x14ac:dyDescent="0.25"/>
  <cols>
    <col min="1" max="2" width="9.28515625" style="17" customWidth="1"/>
    <col min="3" max="3" width="13.42578125" style="17" bestFit="1" customWidth="1"/>
    <col min="4" max="4" width="13.28515625" style="17" bestFit="1" customWidth="1"/>
    <col min="5" max="16384" width="11.42578125" style="17"/>
  </cols>
  <sheetData>
    <row r="1" spans="1:12" x14ac:dyDescent="0.25">
      <c r="A1" s="7" t="s">
        <v>4</v>
      </c>
      <c r="B1" s="5" t="s">
        <v>98</v>
      </c>
    </row>
    <row r="2" spans="1:12" x14ac:dyDescent="0.25">
      <c r="A2" s="7" t="s">
        <v>5</v>
      </c>
      <c r="B2" s="5" t="s">
        <v>97</v>
      </c>
    </row>
    <row r="3" spans="1:12" ht="16.5" thickBot="1" x14ac:dyDescent="0.3"/>
    <row r="4" spans="1:12" ht="18" customHeight="1" thickBot="1" x14ac:dyDescent="0.3">
      <c r="B4" s="50" t="s">
        <v>96</v>
      </c>
      <c r="C4" s="49" t="s">
        <v>95</v>
      </c>
      <c r="D4" s="49" t="s">
        <v>94</v>
      </c>
      <c r="E4" s="48" t="s">
        <v>93</v>
      </c>
      <c r="F4" s="48" t="s">
        <v>92</v>
      </c>
      <c r="G4" s="48" t="s">
        <v>91</v>
      </c>
      <c r="I4" s="5" t="s">
        <v>99</v>
      </c>
    </row>
    <row r="5" spans="1:12" x14ac:dyDescent="0.25">
      <c r="B5" s="39">
        <v>1</v>
      </c>
      <c r="C5" s="38">
        <v>2</v>
      </c>
      <c r="D5" s="38">
        <v>-6</v>
      </c>
      <c r="E5" s="47">
        <f t="shared" ref="E5:E14" si="0">$J$12*C5+$J$11</f>
        <v>-5.9748603351955252</v>
      </c>
      <c r="F5" s="36">
        <f t="shared" ref="F5:F14" si="1">D5-E5</f>
        <v>-2.5139664804474826E-2</v>
      </c>
      <c r="G5" s="36">
        <f t="shared" ref="G5:G14" si="2">F5^2</f>
        <v>6.3200274648135026E-4</v>
      </c>
      <c r="I5" s="26"/>
      <c r="J5" s="25" t="s">
        <v>10</v>
      </c>
      <c r="K5" s="24">
        <f>_xlfn.COVARIANCE.P(C5:C14,D5:D14)</f>
        <v>26.181999999999999</v>
      </c>
      <c r="L5" s="17" t="s">
        <v>90</v>
      </c>
    </row>
    <row r="6" spans="1:12" ht="16.5" thickBot="1" x14ac:dyDescent="0.3">
      <c r="B6" s="39">
        <v>2</v>
      </c>
      <c r="C6" s="38">
        <v>2.8</v>
      </c>
      <c r="D6" s="38">
        <v>-3</v>
      </c>
      <c r="E6" s="37">
        <f t="shared" si="0"/>
        <v>-3.2150837988826773</v>
      </c>
      <c r="F6" s="36">
        <f t="shared" si="1"/>
        <v>0.21508379888267726</v>
      </c>
      <c r="G6" s="36">
        <f t="shared" si="2"/>
        <v>4.6261040541803959E-2</v>
      </c>
      <c r="I6" s="23"/>
      <c r="J6" s="22" t="s">
        <v>12</v>
      </c>
      <c r="K6" s="46">
        <f>CORREL(C5:C14,D5:D14)</f>
        <v>0.99686264695429028</v>
      </c>
      <c r="L6" s="17" t="s">
        <v>89</v>
      </c>
    </row>
    <row r="7" spans="1:12" x14ac:dyDescent="0.25">
      <c r="B7" s="39">
        <v>3</v>
      </c>
      <c r="C7" s="38">
        <v>3.9</v>
      </c>
      <c r="D7" s="38">
        <v>0</v>
      </c>
      <c r="E7" s="37">
        <f t="shared" si="0"/>
        <v>0.57960893854748896</v>
      </c>
      <c r="F7" s="36">
        <f t="shared" si="1"/>
        <v>-0.57960893854748896</v>
      </c>
      <c r="G7" s="36">
        <f t="shared" si="2"/>
        <v>0.33594652164414684</v>
      </c>
      <c r="L7" s="17" t="s">
        <v>88</v>
      </c>
    </row>
    <row r="8" spans="1:12" x14ac:dyDescent="0.25">
      <c r="B8" s="39">
        <v>4</v>
      </c>
      <c r="C8" s="38">
        <v>4.2</v>
      </c>
      <c r="D8" s="38">
        <v>3</v>
      </c>
      <c r="E8" s="37">
        <f t="shared" si="0"/>
        <v>1.6145251396648082</v>
      </c>
      <c r="F8" s="36">
        <f t="shared" si="1"/>
        <v>1.3854748603351918</v>
      </c>
      <c r="G8" s="36">
        <f t="shared" si="2"/>
        <v>1.9195405886208194</v>
      </c>
    </row>
    <row r="9" spans="1:12" x14ac:dyDescent="0.25">
      <c r="B9" s="39">
        <v>5</v>
      </c>
      <c r="C9" s="38">
        <v>5.8</v>
      </c>
      <c r="D9" s="38">
        <v>6</v>
      </c>
      <c r="E9" s="37">
        <f t="shared" si="0"/>
        <v>7.1340782122905058</v>
      </c>
      <c r="F9" s="36">
        <f t="shared" si="1"/>
        <v>-1.1340782122905058</v>
      </c>
      <c r="G9" s="36">
        <f t="shared" si="2"/>
        <v>1.2861333915920294</v>
      </c>
    </row>
    <row r="10" spans="1:12" ht="16.5" thickBot="1" x14ac:dyDescent="0.3">
      <c r="B10" s="39">
        <v>6</v>
      </c>
      <c r="C10" s="38">
        <v>6.2</v>
      </c>
      <c r="D10" s="38">
        <v>9</v>
      </c>
      <c r="E10" s="37">
        <f t="shared" si="0"/>
        <v>8.5139664804469302</v>
      </c>
      <c r="F10" s="36">
        <f t="shared" si="1"/>
        <v>0.48603351955306984</v>
      </c>
      <c r="G10" s="36">
        <f t="shared" si="2"/>
        <v>0.23622858212914433</v>
      </c>
      <c r="I10" s="5" t="s">
        <v>100</v>
      </c>
    </row>
    <row r="11" spans="1:12" x14ac:dyDescent="0.25">
      <c r="B11" s="39">
        <v>7</v>
      </c>
      <c r="C11" s="38">
        <v>7.5</v>
      </c>
      <c r="D11" s="38">
        <v>12</v>
      </c>
      <c r="E11" s="37">
        <f t="shared" si="0"/>
        <v>12.998603351955309</v>
      </c>
      <c r="F11" s="36">
        <f t="shared" si="1"/>
        <v>-0.99860335195530858</v>
      </c>
      <c r="G11" s="36">
        <f t="shared" si="2"/>
        <v>0.99720865453637786</v>
      </c>
      <c r="I11" s="45" t="s">
        <v>14</v>
      </c>
      <c r="J11" s="44">
        <f>INTERCEPT(D5:D14,C5:C14)</f>
        <v>-12.874301675977646</v>
      </c>
      <c r="K11" s="43" t="s">
        <v>86</v>
      </c>
      <c r="L11" s="17" t="s">
        <v>87</v>
      </c>
    </row>
    <row r="12" spans="1:12" x14ac:dyDescent="0.25">
      <c r="B12" s="39">
        <v>8</v>
      </c>
      <c r="C12" s="38">
        <v>8.1999999999999993</v>
      </c>
      <c r="D12" s="38">
        <v>15</v>
      </c>
      <c r="E12" s="37">
        <f t="shared" si="0"/>
        <v>15.413407821229049</v>
      </c>
      <c r="F12" s="36">
        <f t="shared" si="1"/>
        <v>-0.41340782122904862</v>
      </c>
      <c r="G12" s="36">
        <f t="shared" si="2"/>
        <v>0.17090602665334903</v>
      </c>
      <c r="I12" s="42" t="s">
        <v>13</v>
      </c>
      <c r="J12" s="41">
        <f>SLOPE(D5:D14,C5:C14)</f>
        <v>3.4497206703910606</v>
      </c>
      <c r="K12" s="40" t="s">
        <v>86</v>
      </c>
      <c r="L12" s="17" t="s">
        <v>85</v>
      </c>
    </row>
    <row r="13" spans="1:12" ht="16.5" thickBot="1" x14ac:dyDescent="0.3">
      <c r="B13" s="39">
        <v>9</v>
      </c>
      <c r="C13" s="38">
        <v>9.3000000000000007</v>
      </c>
      <c r="D13" s="38">
        <v>20</v>
      </c>
      <c r="E13" s="37">
        <f t="shared" si="0"/>
        <v>19.208100558659218</v>
      </c>
      <c r="F13" s="36">
        <f t="shared" si="1"/>
        <v>0.79189944134078161</v>
      </c>
      <c r="G13" s="36">
        <f t="shared" si="2"/>
        <v>0.62710472519584204</v>
      </c>
      <c r="I13" s="23" t="s">
        <v>84</v>
      </c>
      <c r="J13" s="35" t="s">
        <v>83</v>
      </c>
      <c r="K13" s="34"/>
      <c r="L13" s="33"/>
    </row>
    <row r="14" spans="1:12" ht="16.5" thickBot="1" x14ac:dyDescent="0.3">
      <c r="B14" s="32">
        <v>10</v>
      </c>
      <c r="C14" s="31">
        <v>10.9</v>
      </c>
      <c r="D14" s="31">
        <v>25</v>
      </c>
      <c r="E14" s="30">
        <f t="shared" si="0"/>
        <v>24.727653631284916</v>
      </c>
      <c r="F14" s="29">
        <f t="shared" si="1"/>
        <v>0.272346368715084</v>
      </c>
      <c r="G14" s="29">
        <f t="shared" si="2"/>
        <v>7.4172544552292483E-2</v>
      </c>
    </row>
    <row r="15" spans="1:12" ht="16.5" thickBot="1" x14ac:dyDescent="0.3">
      <c r="E15" s="6"/>
      <c r="F15" s="28">
        <f>SUM(F5:F14)</f>
        <v>-2.2204460492503131E-14</v>
      </c>
      <c r="G15" s="27">
        <f>SUM(G5:G14)</f>
        <v>5.6941340782122865</v>
      </c>
    </row>
    <row r="17" spans="9:12" ht="16.5" thickBot="1" x14ac:dyDescent="0.3">
      <c r="I17" s="5" t="s">
        <v>101</v>
      </c>
    </row>
    <row r="18" spans="9:12" x14ac:dyDescent="0.25">
      <c r="I18" s="26"/>
      <c r="J18" s="25" t="s">
        <v>11</v>
      </c>
      <c r="K18" s="24">
        <f>G15/B14</f>
        <v>0.56941340782122862</v>
      </c>
    </row>
    <row r="19" spans="9:12" ht="16.5" thickBot="1" x14ac:dyDescent="0.3">
      <c r="I19" s="23"/>
      <c r="J19" s="22" t="s">
        <v>15</v>
      </c>
      <c r="K19" s="21">
        <f>RSQ(D5:D14,C5:C14)</f>
        <v>0.99373513689271376</v>
      </c>
      <c r="L19" s="17" t="s">
        <v>82</v>
      </c>
    </row>
    <row r="21" spans="9:12" x14ac:dyDescent="0.25">
      <c r="I21" s="17" t="s">
        <v>81</v>
      </c>
    </row>
    <row r="22" spans="9:12" x14ac:dyDescent="0.25">
      <c r="I22" s="17" t="s">
        <v>80</v>
      </c>
    </row>
    <row r="25" spans="9:12" ht="16.5" thickBot="1" x14ac:dyDescent="0.3">
      <c r="I25" s="5" t="s">
        <v>102</v>
      </c>
    </row>
    <row r="26" spans="9:12" ht="16.5" thickBot="1" x14ac:dyDescent="0.3">
      <c r="I26" s="20">
        <f>J11+J12*15</f>
        <v>38.871508379888262</v>
      </c>
      <c r="J26" s="19" t="s">
        <v>79</v>
      </c>
      <c r="K26" s="18"/>
    </row>
    <row r="27" spans="9:12" x14ac:dyDescent="0.25">
      <c r="I27" s="17" t="s">
        <v>78</v>
      </c>
    </row>
    <row r="28" spans="9:12" x14ac:dyDescent="0.25">
      <c r="I28" s="17" t="s">
        <v>77</v>
      </c>
    </row>
    <row r="29" spans="9:12" x14ac:dyDescent="0.25">
      <c r="I29" s="17" t="s">
        <v>76</v>
      </c>
    </row>
    <row r="30" spans="9:12" x14ac:dyDescent="0.25">
      <c r="I30" s="17" t="s">
        <v>75</v>
      </c>
    </row>
  </sheetData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Height-Weight</vt:lpstr>
      <vt:lpstr>Advertising</vt:lpstr>
      <vt:lpstr>Height</vt:lpstr>
      <vt:lpstr>Weight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Maite Escobar Urmeneta</cp:lastModifiedBy>
  <dcterms:created xsi:type="dcterms:W3CDTF">2014-10-23T09:05:35Z</dcterms:created>
  <dcterms:modified xsi:type="dcterms:W3CDTF">2022-05-18T11:24:27Z</dcterms:modified>
</cp:coreProperties>
</file>