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iteEscobarUrmeneta\Google Drive\Proyectos\2021_Innov_Docente\OCW_ADEi\Computer practices\Practice U8\"/>
    </mc:Choice>
  </mc:AlternateContent>
  <xr:revisionPtr revIDLastSave="0" documentId="13_ncr:1_{82CB369F-CC31-494A-A232-CAA6E087BD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n linear Height-Weight" sheetId="18" r:id="rId1"/>
    <sheet name="Machine" sheetId="21" r:id="rId2"/>
  </sheets>
  <definedNames>
    <definedName name="Defects">Machine!$B$7:$B$56</definedName>
    <definedName name="Experience">Machine!$A$7:$A$56</definedName>
    <definedName name="Height">'Non linear Height-Weight'!$B$4:$B$140</definedName>
    <definedName name="lnX">Machine!$C$7:$C$56</definedName>
    <definedName name="lnY">Machine!$D$7:$D$56</definedName>
    <definedName name="Weight">'Non linear Height-Weight'!$C$4:$C$140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8" l="1"/>
  <c r="J44" i="21" l="1"/>
  <c r="J43" i="21"/>
  <c r="J21" i="21"/>
  <c r="J19" i="21" l="1"/>
  <c r="J11" i="21"/>
  <c r="J9" i="21"/>
  <c r="J8" i="21"/>
  <c r="K31" i="18"/>
  <c r="K30" i="18"/>
  <c r="K29" i="18"/>
  <c r="K28" i="18"/>
  <c r="D56" i="21" l="1"/>
  <c r="C56" i="21"/>
  <c r="D55" i="21"/>
  <c r="C55" i="21"/>
  <c r="D54" i="21"/>
  <c r="C54" i="21"/>
  <c r="D53" i="21"/>
  <c r="C53" i="21"/>
  <c r="D52" i="21"/>
  <c r="C52" i="21"/>
  <c r="D51" i="21"/>
  <c r="C51" i="21"/>
  <c r="D50" i="21"/>
  <c r="C50" i="21"/>
  <c r="D49" i="21"/>
  <c r="C49" i="21"/>
  <c r="D48" i="21"/>
  <c r="C48" i="21"/>
  <c r="D47" i="21"/>
  <c r="C47" i="21"/>
  <c r="D46" i="21"/>
  <c r="C46" i="21"/>
  <c r="D45" i="21"/>
  <c r="C45" i="21"/>
  <c r="D44" i="21"/>
  <c r="C44" i="21"/>
  <c r="D43" i="21"/>
  <c r="C43" i="21"/>
  <c r="D42" i="21"/>
  <c r="C42" i="21"/>
  <c r="D41" i="21"/>
  <c r="C41" i="21"/>
  <c r="D40" i="21"/>
  <c r="C40" i="21"/>
  <c r="D39" i="21"/>
  <c r="C39" i="21"/>
  <c r="D38" i="21"/>
  <c r="C38" i="21"/>
  <c r="D37" i="21"/>
  <c r="C37" i="21"/>
  <c r="D36" i="21"/>
  <c r="C36" i="21"/>
  <c r="D35" i="21"/>
  <c r="C35" i="21"/>
  <c r="D34" i="21"/>
  <c r="C34" i="21"/>
  <c r="D33" i="21"/>
  <c r="C33" i="21"/>
  <c r="D32" i="2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2" i="21"/>
  <c r="C22" i="21"/>
  <c r="D21" i="21"/>
  <c r="C21" i="21"/>
  <c r="D20" i="21"/>
  <c r="C20" i="21"/>
  <c r="D19" i="21"/>
  <c r="C19" i="21"/>
  <c r="D18" i="21"/>
  <c r="C18" i="21"/>
  <c r="D17" i="21"/>
  <c r="C17" i="21"/>
  <c r="D16" i="21"/>
  <c r="C16" i="21"/>
  <c r="D15" i="21"/>
  <c r="C15" i="21"/>
  <c r="D14" i="21"/>
  <c r="C14" i="21"/>
  <c r="D13" i="21"/>
  <c r="C13" i="21"/>
  <c r="D12" i="21"/>
  <c r="C12" i="21"/>
  <c r="D11" i="21"/>
  <c r="C11" i="21"/>
  <c r="D10" i="21"/>
  <c r="C10" i="21"/>
  <c r="D9" i="21"/>
  <c r="C9" i="21"/>
  <c r="D8" i="21"/>
  <c r="C8" i="21"/>
  <c r="D7" i="21"/>
  <c r="C7" i="21"/>
  <c r="J16" i="21" l="1"/>
  <c r="J17" i="21"/>
  <c r="J41" i="21" l="1"/>
  <c r="E56" i="21"/>
  <c r="F56" i="21" s="1"/>
  <c r="G56" i="21" s="1"/>
  <c r="E27" i="21"/>
  <c r="F27" i="21" s="1"/>
  <c r="G27" i="21" s="1"/>
  <c r="E52" i="21"/>
  <c r="F52" i="21" s="1"/>
  <c r="G52" i="21" s="1"/>
  <c r="E20" i="21"/>
  <c r="F20" i="21" s="1"/>
  <c r="G20" i="21" s="1"/>
  <c r="E39" i="21"/>
  <c r="F39" i="21" s="1"/>
  <c r="G39" i="21" s="1"/>
  <c r="E46" i="21"/>
  <c r="F46" i="21" s="1"/>
  <c r="G46" i="21" s="1"/>
  <c r="E30" i="21"/>
  <c r="F30" i="21" s="1"/>
  <c r="G30" i="21" s="1"/>
  <c r="E14" i="21"/>
  <c r="F14" i="21" s="1"/>
  <c r="G14" i="21" s="1"/>
  <c r="E49" i="21"/>
  <c r="F49" i="21" s="1"/>
  <c r="G49" i="21" s="1"/>
  <c r="E33" i="21"/>
  <c r="F33" i="21" s="1"/>
  <c r="G33" i="21" s="1"/>
  <c r="E36" i="21"/>
  <c r="F36" i="21" s="1"/>
  <c r="G36" i="21" s="1"/>
  <c r="E11" i="21"/>
  <c r="F11" i="21" s="1"/>
  <c r="G11" i="21" s="1"/>
  <c r="E42" i="21"/>
  <c r="F42" i="21" s="1"/>
  <c r="G42" i="21" s="1"/>
  <c r="E26" i="21"/>
  <c r="F26" i="21" s="1"/>
  <c r="G26" i="21" s="1"/>
  <c r="E10" i="21"/>
  <c r="F10" i="21" s="1"/>
  <c r="G10" i="21" s="1"/>
  <c r="E45" i="21"/>
  <c r="F45" i="21" s="1"/>
  <c r="G45" i="21" s="1"/>
  <c r="E29" i="21"/>
  <c r="F29" i="21" s="1"/>
  <c r="G29" i="21" s="1"/>
  <c r="E13" i="21"/>
  <c r="F13" i="21" s="1"/>
  <c r="G13" i="21" s="1"/>
  <c r="E48" i="21"/>
  <c r="F48" i="21" s="1"/>
  <c r="G48" i="21" s="1"/>
  <c r="E32" i="21"/>
  <c r="F32" i="21" s="1"/>
  <c r="G32" i="21" s="1"/>
  <c r="E16" i="21"/>
  <c r="F16" i="21" s="1"/>
  <c r="G16" i="21" s="1"/>
  <c r="E51" i="21"/>
  <c r="F51" i="21" s="1"/>
  <c r="G51" i="21" s="1"/>
  <c r="E35" i="21"/>
  <c r="F35" i="21" s="1"/>
  <c r="G35" i="21" s="1"/>
  <c r="E19" i="21"/>
  <c r="F19" i="21" s="1"/>
  <c r="G19" i="21" s="1"/>
  <c r="E54" i="21"/>
  <c r="F54" i="21" s="1"/>
  <c r="G54" i="21" s="1"/>
  <c r="E38" i="21"/>
  <c r="F38" i="21" s="1"/>
  <c r="G38" i="21" s="1"/>
  <c r="E22" i="21"/>
  <c r="F22" i="21" s="1"/>
  <c r="G22" i="21" s="1"/>
  <c r="E7" i="21"/>
  <c r="F7" i="21" s="1"/>
  <c r="G7" i="21" s="1"/>
  <c r="E41" i="21"/>
  <c r="F41" i="21" s="1"/>
  <c r="G41" i="21" s="1"/>
  <c r="E25" i="21"/>
  <c r="F25" i="21" s="1"/>
  <c r="G25" i="21" s="1"/>
  <c r="E9" i="21"/>
  <c r="F9" i="21" s="1"/>
  <c r="G9" i="21" s="1"/>
  <c r="E44" i="21"/>
  <c r="F44" i="21" s="1"/>
  <c r="G44" i="21" s="1"/>
  <c r="E28" i="21"/>
  <c r="F28" i="21" s="1"/>
  <c r="G28" i="21" s="1"/>
  <c r="E12" i="21"/>
  <c r="F12" i="21" s="1"/>
  <c r="G12" i="21" s="1"/>
  <c r="E47" i="21"/>
  <c r="F47" i="21" s="1"/>
  <c r="G47" i="21" s="1"/>
  <c r="E31" i="21"/>
  <c r="F31" i="21" s="1"/>
  <c r="G31" i="21" s="1"/>
  <c r="E15" i="21"/>
  <c r="F15" i="21" s="1"/>
  <c r="G15" i="21" s="1"/>
  <c r="E50" i="21"/>
  <c r="F50" i="21" s="1"/>
  <c r="G50" i="21" s="1"/>
  <c r="E34" i="21"/>
  <c r="F34" i="21" s="1"/>
  <c r="G34" i="21" s="1"/>
  <c r="E18" i="21"/>
  <c r="F18" i="21" s="1"/>
  <c r="G18" i="21" s="1"/>
  <c r="E53" i="21"/>
  <c r="F53" i="21" s="1"/>
  <c r="G53" i="21" s="1"/>
  <c r="E37" i="21"/>
  <c r="F37" i="21" s="1"/>
  <c r="G37" i="21" s="1"/>
  <c r="E21" i="21"/>
  <c r="F21" i="21" s="1"/>
  <c r="G21" i="21" s="1"/>
  <c r="E40" i="21"/>
  <c r="F40" i="21" s="1"/>
  <c r="G40" i="21" s="1"/>
  <c r="E24" i="21"/>
  <c r="F24" i="21" s="1"/>
  <c r="G24" i="21" s="1"/>
  <c r="E8" i="21"/>
  <c r="F8" i="21" s="1"/>
  <c r="G8" i="21" s="1"/>
  <c r="E43" i="21"/>
  <c r="F43" i="21" s="1"/>
  <c r="G43" i="21" s="1"/>
  <c r="E17" i="21"/>
  <c r="F17" i="21" s="1"/>
  <c r="G17" i="21" s="1"/>
  <c r="E55" i="21"/>
  <c r="F55" i="21" s="1"/>
  <c r="G55" i="21" s="1"/>
  <c r="E23" i="21"/>
  <c r="F23" i="21" s="1"/>
  <c r="G23" i="21" s="1"/>
  <c r="F57" i="21" l="1"/>
  <c r="G57" i="21"/>
  <c r="J20" i="21"/>
  <c r="J22" i="21" s="1"/>
</calcChain>
</file>

<file path=xl/sharedStrings.xml><?xml version="1.0" encoding="utf-8"?>
<sst xmlns="http://schemas.openxmlformats.org/spreadsheetml/2006/main" count="76" uniqueCount="64">
  <si>
    <t>Weight</t>
  </si>
  <si>
    <t>Height</t>
  </si>
  <si>
    <t>X</t>
  </si>
  <si>
    <t>Y</t>
  </si>
  <si>
    <t xml:space="preserve">X - </t>
  </si>
  <si>
    <t xml:space="preserve">Y - </t>
  </si>
  <si>
    <t>B)</t>
  </si>
  <si>
    <t>cm</t>
  </si>
  <si>
    <t>kg</t>
  </si>
  <si>
    <t>C)</t>
  </si>
  <si>
    <t>D)</t>
  </si>
  <si>
    <t>E)</t>
  </si>
  <si>
    <t>Residual variance</t>
  </si>
  <si>
    <t>b</t>
  </si>
  <si>
    <t>a</t>
  </si>
  <si>
    <t>A)</t>
  </si>
  <si>
    <t>Population: workers in a company that operate in a machine</t>
  </si>
  <si>
    <t>Experience, in days, in operating the machine</t>
  </si>
  <si>
    <t>Percentage of defective parts produced when operating the machine</t>
  </si>
  <si>
    <t>X' = ln X</t>
  </si>
  <si>
    <t>Y' = ln Y</t>
  </si>
  <si>
    <t>Non-linear pred</t>
  </si>
  <si>
    <t>Non linear resid</t>
  </si>
  <si>
    <t>Variance (Y)</t>
  </si>
  <si>
    <t>Y = a+bX</t>
  </si>
  <si>
    <r>
      <t>Y=a*X</t>
    </r>
    <r>
      <rPr>
        <b/>
        <vertAlign val="superscript"/>
        <sz val="12"/>
        <rFont val="Times New Roman"/>
        <family val="1"/>
      </rPr>
      <t>b</t>
    </r>
  </si>
  <si>
    <t>r2</t>
  </si>
  <si>
    <t>The power model fits better the data.</t>
  </si>
  <si>
    <t>b)</t>
  </si>
  <si>
    <t>Linear</t>
  </si>
  <si>
    <t>Exponential</t>
  </si>
  <si>
    <t>Logarithmic</t>
  </si>
  <si>
    <t>Power</t>
  </si>
  <si>
    <t>Estimated weight:</t>
  </si>
  <si>
    <t>y = 173,43ln(x) - 827,47</t>
  </si>
  <si>
    <t>c)</t>
  </si>
  <si>
    <t>a)</t>
  </si>
  <si>
    <t>N</t>
  </si>
  <si>
    <t>Prediction :</t>
  </si>
  <si>
    <t>%</t>
  </si>
  <si>
    <t>R^2</t>
  </si>
  <si>
    <t xml:space="preserve">The values of the coefficient of determination are very similar for all these fits. </t>
  </si>
  <si>
    <t>We will prefer the linear model because it is simpler.</t>
  </si>
  <si>
    <t>% per day</t>
  </si>
  <si>
    <t>Worker's experience</t>
  </si>
  <si>
    <t>days</t>
  </si>
  <si>
    <t>Min 'Experience'</t>
  </si>
  <si>
    <t>Max 'Experience'</t>
  </si>
  <si>
    <r>
      <t>y = 4,3884e</t>
    </r>
    <r>
      <rPr>
        <vertAlign val="superscript"/>
        <sz val="11"/>
        <color rgb="FFFF0000"/>
        <rFont val="Calibri"/>
        <family val="2"/>
      </rPr>
      <t>0,0156x</t>
    </r>
  </si>
  <si>
    <r>
      <t>y = -0,0066x</t>
    </r>
    <r>
      <rPr>
        <vertAlign val="superscript"/>
        <sz val="11"/>
        <color rgb="FF7030A0"/>
        <rFont val="Calibri"/>
        <family val="2"/>
      </rPr>
      <t>2</t>
    </r>
    <r>
      <rPr>
        <sz val="11"/>
        <color rgb="FF7030A0"/>
        <rFont val="Calibri"/>
        <family val="2"/>
      </rPr>
      <t xml:space="preserve"> + 3,2922x - 305,2</t>
    </r>
  </si>
  <si>
    <r>
      <t>y = 6E-05x</t>
    </r>
    <r>
      <rPr>
        <vertAlign val="superscript"/>
        <sz val="11"/>
        <color rgb="FFFFC000"/>
        <rFont val="Calibri"/>
        <family val="2"/>
      </rPr>
      <t>2,7002</t>
    </r>
  </si>
  <si>
    <t>b&lt;0 indicates an inverse relationship: the more experience the less percentage of defective parts</t>
  </si>
  <si>
    <t>The power model explains 90.38% of the variability of the percentage of defective parts</t>
  </si>
  <si>
    <t>Only 48,75% of the variability of the percentage of defective parts is explained using this model.</t>
  </si>
  <si>
    <t>percentage of defective parts when experience = 1 day</t>
  </si>
  <si>
    <t>percentage of defective parts when experience = 0 days (no experience)</t>
  </si>
  <si>
    <t>variation in the percentage of defective parts per additional day of experience</t>
  </si>
  <si>
    <t>The estimation with the power model (1.64% of defective parts) is reliable because the power model is good and it is an interpolation</t>
  </si>
  <si>
    <r>
      <t>Resid.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Non linear</t>
    </r>
  </si>
  <si>
    <t>Power regression model</t>
  </si>
  <si>
    <t>Linear regression model</t>
  </si>
  <si>
    <t>Polynomial</t>
  </si>
  <si>
    <t>y = 1,0023x - 107,4</t>
  </si>
  <si>
    <r>
      <t>Y = 40.1801*X</t>
    </r>
    <r>
      <rPr>
        <b/>
        <vertAlign val="superscript"/>
        <sz val="12"/>
        <rFont val="Times New Roman"/>
        <family val="1"/>
      </rPr>
      <t>-0.6940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</si>
</sst>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0"/>
  </numFmts>
  <fonts count="1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rgb="FFFF0000"/>
      <name val="Calibri"/>
      <family val="2"/>
    </font>
    <font>
      <vertAlign val="superscript"/>
      <sz val="11"/>
      <color rgb="FFFF0000"/>
      <name val="Calibri"/>
      <family val="2"/>
    </font>
    <font>
      <sz val="11"/>
      <color rgb="FF92D050"/>
      <name val="Calibri"/>
      <family val="2"/>
    </font>
    <font>
      <sz val="11"/>
      <color rgb="FF7030A0"/>
      <name val="Calibri"/>
      <family val="2"/>
    </font>
    <font>
      <vertAlign val="superscript"/>
      <sz val="11"/>
      <color rgb="FF7030A0"/>
      <name val="Calibri"/>
      <family val="2"/>
    </font>
    <font>
      <sz val="11"/>
      <color rgb="FFFFC000"/>
      <name val="Calibri"/>
      <family val="2"/>
    </font>
    <font>
      <vertAlign val="superscript"/>
      <sz val="11"/>
      <color rgb="FFFFC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6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4" fillId="0" borderId="0" xfId="1"/>
    <xf numFmtId="49" fontId="3" fillId="2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2" fillId="3" borderId="1" xfId="1" applyFont="1" applyFill="1" applyBorder="1" applyAlignment="1">
      <alignment horizontal="center" vertical="top"/>
    </xf>
    <xf numFmtId="0" fontId="4" fillId="0" borderId="0" xfId="0" applyFont="1"/>
    <xf numFmtId="2" fontId="4" fillId="0" borderId="0" xfId="1" applyNumberFormat="1"/>
    <xf numFmtId="0" fontId="7" fillId="0" borderId="0" xfId="5" applyFont="1"/>
    <xf numFmtId="0" fontId="6" fillId="0" borderId="0" xfId="5"/>
    <xf numFmtId="0" fontId="7" fillId="0" borderId="0" xfId="5" applyFont="1" applyAlignment="1">
      <alignment horizontal="right"/>
    </xf>
    <xf numFmtId="0" fontId="8" fillId="4" borderId="1" xfId="5" applyFont="1" applyFill="1" applyBorder="1" applyAlignment="1">
      <alignment horizontal="center"/>
    </xf>
    <xf numFmtId="0" fontId="8" fillId="5" borderId="1" xfId="5" applyFont="1" applyFill="1" applyBorder="1" applyAlignment="1">
      <alignment horizontal="center"/>
    </xf>
    <xf numFmtId="1" fontId="9" fillId="0" borderId="1" xfId="5" applyNumberFormat="1" applyFont="1" applyBorder="1" applyAlignment="1">
      <alignment horizontal="right"/>
    </xf>
    <xf numFmtId="2" fontId="9" fillId="0" borderId="1" xfId="5" applyNumberFormat="1" applyFont="1" applyBorder="1" applyAlignment="1">
      <alignment horizontal="right"/>
    </xf>
    <xf numFmtId="2" fontId="9" fillId="6" borderId="1" xfId="5" applyNumberFormat="1" applyFont="1" applyFill="1" applyBorder="1" applyAlignment="1">
      <alignment horizontal="center"/>
    </xf>
    <xf numFmtId="2" fontId="9" fillId="7" borderId="1" xfId="5" applyNumberFormat="1" applyFont="1" applyFill="1" applyBorder="1" applyAlignment="1">
      <alignment horizontal="center"/>
    </xf>
    <xf numFmtId="0" fontId="8" fillId="5" borderId="2" xfId="5" applyFont="1" applyFill="1" applyBorder="1" applyAlignment="1">
      <alignment horizontal="center"/>
    </xf>
    <xf numFmtId="2" fontId="9" fillId="7" borderId="5" xfId="5" applyNumberFormat="1" applyFont="1" applyFill="1" applyBorder="1" applyAlignment="1">
      <alignment horizontal="center"/>
    </xf>
    <xf numFmtId="10" fontId="6" fillId="0" borderId="0" xfId="5" applyNumberFormat="1"/>
    <xf numFmtId="0" fontId="8" fillId="0" borderId="0" xfId="5" applyFont="1" applyAlignment="1">
      <alignment horizontal="center"/>
    </xf>
    <xf numFmtId="0" fontId="8" fillId="5" borderId="3" xfId="5" applyFont="1" applyFill="1" applyBorder="1" applyAlignment="1">
      <alignment horizontal="center"/>
    </xf>
    <xf numFmtId="0" fontId="9" fillId="0" borderId="0" xfId="5" applyFont="1"/>
    <xf numFmtId="0" fontId="8" fillId="5" borderId="6" xfId="5" applyFont="1" applyFill="1" applyBorder="1" applyAlignment="1">
      <alignment horizontal="center"/>
    </xf>
    <xf numFmtId="2" fontId="9" fillId="7" borderId="6" xfId="5" applyNumberFormat="1" applyFont="1" applyFill="1" applyBorder="1" applyAlignment="1">
      <alignment horizontal="center"/>
    </xf>
    <xf numFmtId="2" fontId="9" fillId="8" borderId="1" xfId="5" applyNumberFormat="1" applyFont="1" applyFill="1" applyBorder="1" applyAlignment="1">
      <alignment horizontal="center"/>
    </xf>
    <xf numFmtId="0" fontId="5" fillId="0" borderId="0" xfId="1" applyFont="1"/>
    <xf numFmtId="0" fontId="8" fillId="5" borderId="5" xfId="5" applyFont="1" applyFill="1" applyBorder="1" applyAlignment="1">
      <alignment horizontal="center"/>
    </xf>
    <xf numFmtId="0" fontId="8" fillId="5" borderId="4" xfId="5" applyFont="1" applyFill="1" applyBorder="1" applyAlignment="1">
      <alignment horizontal="center"/>
    </xf>
    <xf numFmtId="0" fontId="8" fillId="5" borderId="7" xfId="5" applyFont="1" applyFill="1" applyBorder="1" applyAlignment="1">
      <alignment horizontal="center"/>
    </xf>
    <xf numFmtId="0" fontId="8" fillId="5" borderId="9" xfId="5" applyFont="1" applyFill="1" applyBorder="1" applyAlignment="1">
      <alignment horizontal="center"/>
    </xf>
    <xf numFmtId="2" fontId="9" fillId="7" borderId="10" xfId="5" applyNumberFormat="1" applyFont="1" applyFill="1" applyBorder="1" applyAlignment="1">
      <alignment horizontal="center"/>
    </xf>
    <xf numFmtId="0" fontId="8" fillId="5" borderId="11" xfId="5" applyFont="1" applyFill="1" applyBorder="1" applyAlignment="1">
      <alignment horizontal="center"/>
    </xf>
    <xf numFmtId="10" fontId="9" fillId="7" borderId="12" xfId="5" applyNumberFormat="1" applyFont="1" applyFill="1" applyBorder="1" applyAlignment="1">
      <alignment horizontal="center"/>
    </xf>
    <xf numFmtId="2" fontId="9" fillId="0" borderId="0" xfId="5" applyNumberFormat="1" applyFont="1" applyAlignment="1">
      <alignment horizontal="right"/>
    </xf>
    <xf numFmtId="0" fontId="6" fillId="0" borderId="0" xfId="5" applyAlignment="1">
      <alignment horizontal="right"/>
    </xf>
    <xf numFmtId="0" fontId="11" fillId="0" borderId="0" xfId="1" applyFont="1"/>
    <xf numFmtId="0" fontId="11" fillId="0" borderId="0" xfId="0" applyFont="1"/>
    <xf numFmtId="0" fontId="13" fillId="0" borderId="0" xfId="1" applyFont="1"/>
    <xf numFmtId="0" fontId="13" fillId="0" borderId="0" xfId="0" applyFont="1"/>
    <xf numFmtId="0" fontId="14" fillId="0" borderId="0" xfId="1" applyFont="1"/>
    <xf numFmtId="0" fontId="14" fillId="0" borderId="0" xfId="0" applyFont="1"/>
    <xf numFmtId="0" fontId="16" fillId="0" borderId="0" xfId="1" applyFont="1"/>
    <xf numFmtId="0" fontId="16" fillId="0" borderId="0" xfId="0" applyFont="1"/>
    <xf numFmtId="10" fontId="9" fillId="7" borderId="2" xfId="5" applyNumberFormat="1" applyFont="1" applyFill="1" applyBorder="1" applyAlignment="1">
      <alignment horizontal="center"/>
    </xf>
    <xf numFmtId="164" fontId="9" fillId="7" borderId="8" xfId="5" applyNumberFormat="1" applyFont="1" applyFill="1" applyBorder="1" applyAlignment="1">
      <alignment horizontal="center"/>
    </xf>
    <xf numFmtId="164" fontId="9" fillId="7" borderId="12" xfId="5" applyNumberFormat="1" applyFont="1" applyFill="1" applyBorder="1" applyAlignment="1">
      <alignment horizontal="center"/>
    </xf>
    <xf numFmtId="0" fontId="9" fillId="7" borderId="8" xfId="5" applyFont="1" applyFill="1" applyBorder="1" applyAlignment="1">
      <alignment horizontal="center"/>
    </xf>
    <xf numFmtId="0" fontId="4" fillId="0" borderId="0" xfId="1" applyAlignment="1">
      <alignment horizontal="right"/>
    </xf>
    <xf numFmtId="0" fontId="8" fillId="0" borderId="0" xfId="0" applyFont="1" applyFill="1"/>
  </cellXfs>
  <cellStyles count="8">
    <cellStyle name="Euro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5" xr:uid="{00000000-0005-0000-0000-000004000000}"/>
    <cellStyle name="Normal 3" xfId="7" xr:uid="{BFC882EA-33B9-4025-9BF2-EF36A55CC4EE}"/>
    <cellStyle name="Normal 4" xfId="4" xr:uid="{00000000-0005-0000-0000-000005000000}"/>
    <cellStyle name="Porcentaje 2" xfId="6" xr:uid="{00000000-0005-0000-0000-000007000000}"/>
  </cellStyles>
  <dxfs count="0"/>
  <tableStyles count="0" defaultTableStyle="TableStyleMedium9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Scatter plot Height - Weight</a:t>
            </a:r>
            <a:endParaRPr lang="en-GB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7434599521213692"/>
                  <c:y val="-4.5738979982537786E-2"/>
                </c:manualLayout>
              </c:layout>
              <c:numFmt formatCode="General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59151115725918879"/>
                  <c:y val="7.8387976172357876E-2"/>
                </c:manualLayout>
              </c:layout>
              <c:numFmt formatCode="General" sourceLinked="0"/>
              <c:spPr>
                <a:noFill/>
                <a:ln>
                  <a:solidFill>
                    <a:srgbClr val="FF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5349586109428629"/>
                  <c:y val="0.16268052963369406"/>
                </c:manualLayout>
              </c:layout>
              <c:numFmt formatCode="General" sourceLinked="0"/>
              <c:spPr>
                <a:noFill/>
                <a:ln>
                  <a:solidFill>
                    <a:srgbClr val="00B05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rgbClr val="7030A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47505824592438767"/>
                  <c:y val="0.40502158745924816"/>
                </c:manualLayout>
              </c:layout>
              <c:numFmt formatCode="General" sourceLinked="0"/>
              <c:spPr>
                <a:noFill/>
                <a:ln>
                  <a:solidFill>
                    <a:srgbClr val="7030A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rgbClr val="FFC000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60249007335621507"/>
                  <c:y val="0.55547669969534585"/>
                </c:manualLayout>
              </c:layout>
              <c:numFmt formatCode="General" sourceLinked="0"/>
              <c:spPr>
                <a:noFill/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 linear Height-Weight'!$B$4:$B$140</c:f>
              <c:numCache>
                <c:formatCode>General</c:formatCode>
                <c:ptCount val="137"/>
                <c:pt idx="0">
                  <c:v>162</c:v>
                </c:pt>
                <c:pt idx="1">
                  <c:v>182</c:v>
                </c:pt>
                <c:pt idx="2">
                  <c:v>185</c:v>
                </c:pt>
                <c:pt idx="3">
                  <c:v>170</c:v>
                </c:pt>
                <c:pt idx="4">
                  <c:v>172</c:v>
                </c:pt>
                <c:pt idx="5">
                  <c:v>159</c:v>
                </c:pt>
                <c:pt idx="6">
                  <c:v>182</c:v>
                </c:pt>
                <c:pt idx="7">
                  <c:v>160</c:v>
                </c:pt>
                <c:pt idx="8">
                  <c:v>182</c:v>
                </c:pt>
                <c:pt idx="9">
                  <c:v>180</c:v>
                </c:pt>
                <c:pt idx="10">
                  <c:v>178</c:v>
                </c:pt>
                <c:pt idx="11">
                  <c:v>163</c:v>
                </c:pt>
                <c:pt idx="12">
                  <c:v>173</c:v>
                </c:pt>
                <c:pt idx="13">
                  <c:v>160</c:v>
                </c:pt>
                <c:pt idx="14">
                  <c:v>184</c:v>
                </c:pt>
                <c:pt idx="15">
                  <c:v>162</c:v>
                </c:pt>
                <c:pt idx="16">
                  <c:v>165</c:v>
                </c:pt>
                <c:pt idx="17">
                  <c:v>165</c:v>
                </c:pt>
                <c:pt idx="18">
                  <c:v>172</c:v>
                </c:pt>
                <c:pt idx="19">
                  <c:v>173</c:v>
                </c:pt>
                <c:pt idx="20">
                  <c:v>167</c:v>
                </c:pt>
                <c:pt idx="21">
                  <c:v>174</c:v>
                </c:pt>
                <c:pt idx="22">
                  <c:v>173</c:v>
                </c:pt>
                <c:pt idx="23">
                  <c:v>171</c:v>
                </c:pt>
                <c:pt idx="24">
                  <c:v>177</c:v>
                </c:pt>
                <c:pt idx="25">
                  <c:v>170</c:v>
                </c:pt>
                <c:pt idx="26">
                  <c:v>163.5</c:v>
                </c:pt>
                <c:pt idx="27">
                  <c:v>150</c:v>
                </c:pt>
                <c:pt idx="28">
                  <c:v>175</c:v>
                </c:pt>
                <c:pt idx="29">
                  <c:v>180</c:v>
                </c:pt>
                <c:pt idx="30">
                  <c:v>172</c:v>
                </c:pt>
                <c:pt idx="31">
                  <c:v>185</c:v>
                </c:pt>
                <c:pt idx="32">
                  <c:v>167</c:v>
                </c:pt>
                <c:pt idx="33">
                  <c:v>165</c:v>
                </c:pt>
                <c:pt idx="34">
                  <c:v>165</c:v>
                </c:pt>
                <c:pt idx="35">
                  <c:v>163</c:v>
                </c:pt>
                <c:pt idx="36">
                  <c:v>183</c:v>
                </c:pt>
                <c:pt idx="37">
                  <c:v>165</c:v>
                </c:pt>
                <c:pt idx="38">
                  <c:v>180</c:v>
                </c:pt>
                <c:pt idx="39">
                  <c:v>171</c:v>
                </c:pt>
                <c:pt idx="40">
                  <c:v>165</c:v>
                </c:pt>
                <c:pt idx="41">
                  <c:v>186</c:v>
                </c:pt>
                <c:pt idx="42">
                  <c:v>187</c:v>
                </c:pt>
                <c:pt idx="43">
                  <c:v>175</c:v>
                </c:pt>
                <c:pt idx="44">
                  <c:v>180</c:v>
                </c:pt>
                <c:pt idx="45">
                  <c:v>180</c:v>
                </c:pt>
                <c:pt idx="46">
                  <c:v>168</c:v>
                </c:pt>
                <c:pt idx="47">
                  <c:v>190</c:v>
                </c:pt>
                <c:pt idx="48">
                  <c:v>187</c:v>
                </c:pt>
                <c:pt idx="49">
                  <c:v>169</c:v>
                </c:pt>
                <c:pt idx="50">
                  <c:v>175</c:v>
                </c:pt>
                <c:pt idx="51">
                  <c:v>165</c:v>
                </c:pt>
                <c:pt idx="52">
                  <c:v>176</c:v>
                </c:pt>
                <c:pt idx="53">
                  <c:v>178</c:v>
                </c:pt>
                <c:pt idx="54">
                  <c:v>165</c:v>
                </c:pt>
                <c:pt idx="55">
                  <c:v>174</c:v>
                </c:pt>
                <c:pt idx="56">
                  <c:v>175</c:v>
                </c:pt>
                <c:pt idx="57">
                  <c:v>158</c:v>
                </c:pt>
                <c:pt idx="58">
                  <c:v>175</c:v>
                </c:pt>
                <c:pt idx="59">
                  <c:v>190</c:v>
                </c:pt>
                <c:pt idx="60">
                  <c:v>178</c:v>
                </c:pt>
                <c:pt idx="61">
                  <c:v>166</c:v>
                </c:pt>
                <c:pt idx="62">
                  <c:v>180</c:v>
                </c:pt>
                <c:pt idx="63">
                  <c:v>189</c:v>
                </c:pt>
                <c:pt idx="64">
                  <c:v>190</c:v>
                </c:pt>
                <c:pt idx="65">
                  <c:v>168</c:v>
                </c:pt>
                <c:pt idx="66">
                  <c:v>180</c:v>
                </c:pt>
                <c:pt idx="67">
                  <c:v>182</c:v>
                </c:pt>
                <c:pt idx="68">
                  <c:v>180</c:v>
                </c:pt>
                <c:pt idx="69">
                  <c:v>175</c:v>
                </c:pt>
                <c:pt idx="70">
                  <c:v>183</c:v>
                </c:pt>
                <c:pt idx="71">
                  <c:v>180</c:v>
                </c:pt>
                <c:pt idx="72">
                  <c:v>175</c:v>
                </c:pt>
                <c:pt idx="73">
                  <c:v>180</c:v>
                </c:pt>
                <c:pt idx="74">
                  <c:v>175</c:v>
                </c:pt>
                <c:pt idx="75">
                  <c:v>180</c:v>
                </c:pt>
                <c:pt idx="76">
                  <c:v>180</c:v>
                </c:pt>
                <c:pt idx="77">
                  <c:v>162</c:v>
                </c:pt>
                <c:pt idx="78">
                  <c:v>186</c:v>
                </c:pt>
                <c:pt idx="79">
                  <c:v>168</c:v>
                </c:pt>
                <c:pt idx="80">
                  <c:v>181</c:v>
                </c:pt>
                <c:pt idx="81">
                  <c:v>158</c:v>
                </c:pt>
                <c:pt idx="82">
                  <c:v>178</c:v>
                </c:pt>
                <c:pt idx="83">
                  <c:v>175</c:v>
                </c:pt>
                <c:pt idx="84">
                  <c:v>162</c:v>
                </c:pt>
                <c:pt idx="85">
                  <c:v>158</c:v>
                </c:pt>
                <c:pt idx="86">
                  <c:v>176</c:v>
                </c:pt>
                <c:pt idx="87">
                  <c:v>172</c:v>
                </c:pt>
                <c:pt idx="88">
                  <c:v>180</c:v>
                </c:pt>
                <c:pt idx="89">
                  <c:v>171</c:v>
                </c:pt>
                <c:pt idx="90">
                  <c:v>165</c:v>
                </c:pt>
                <c:pt idx="91">
                  <c:v>182</c:v>
                </c:pt>
                <c:pt idx="92">
                  <c:v>165</c:v>
                </c:pt>
                <c:pt idx="93">
                  <c:v>165</c:v>
                </c:pt>
                <c:pt idx="94">
                  <c:v>185</c:v>
                </c:pt>
                <c:pt idx="95">
                  <c:v>165</c:v>
                </c:pt>
                <c:pt idx="96">
                  <c:v>173</c:v>
                </c:pt>
                <c:pt idx="97">
                  <c:v>170</c:v>
                </c:pt>
                <c:pt idx="98">
                  <c:v>189</c:v>
                </c:pt>
                <c:pt idx="99">
                  <c:v>170</c:v>
                </c:pt>
                <c:pt idx="100">
                  <c:v>185</c:v>
                </c:pt>
                <c:pt idx="101">
                  <c:v>165</c:v>
                </c:pt>
                <c:pt idx="102">
                  <c:v>189</c:v>
                </c:pt>
                <c:pt idx="103">
                  <c:v>180</c:v>
                </c:pt>
                <c:pt idx="104">
                  <c:v>192</c:v>
                </c:pt>
                <c:pt idx="105">
                  <c:v>193</c:v>
                </c:pt>
                <c:pt idx="106">
                  <c:v>165</c:v>
                </c:pt>
                <c:pt idx="107">
                  <c:v>170</c:v>
                </c:pt>
                <c:pt idx="108">
                  <c:v>167</c:v>
                </c:pt>
                <c:pt idx="109">
                  <c:v>170</c:v>
                </c:pt>
                <c:pt idx="110">
                  <c:v>168</c:v>
                </c:pt>
                <c:pt idx="111">
                  <c:v>169</c:v>
                </c:pt>
                <c:pt idx="112">
                  <c:v>170</c:v>
                </c:pt>
                <c:pt idx="113">
                  <c:v>176</c:v>
                </c:pt>
                <c:pt idx="114">
                  <c:v>173</c:v>
                </c:pt>
                <c:pt idx="115">
                  <c:v>163</c:v>
                </c:pt>
                <c:pt idx="116">
                  <c:v>162</c:v>
                </c:pt>
                <c:pt idx="117">
                  <c:v>150</c:v>
                </c:pt>
                <c:pt idx="118">
                  <c:v>175</c:v>
                </c:pt>
                <c:pt idx="119">
                  <c:v>183</c:v>
                </c:pt>
                <c:pt idx="120">
                  <c:v>167</c:v>
                </c:pt>
                <c:pt idx="121">
                  <c:v>170</c:v>
                </c:pt>
                <c:pt idx="122">
                  <c:v>181</c:v>
                </c:pt>
                <c:pt idx="123">
                  <c:v>169</c:v>
                </c:pt>
                <c:pt idx="124">
                  <c:v>172</c:v>
                </c:pt>
                <c:pt idx="125">
                  <c:v>160</c:v>
                </c:pt>
                <c:pt idx="126">
                  <c:v>173</c:v>
                </c:pt>
                <c:pt idx="127">
                  <c:v>182</c:v>
                </c:pt>
                <c:pt idx="128">
                  <c:v>168</c:v>
                </c:pt>
                <c:pt idx="129">
                  <c:v>163</c:v>
                </c:pt>
                <c:pt idx="130">
                  <c:v>160</c:v>
                </c:pt>
                <c:pt idx="131">
                  <c:v>180</c:v>
                </c:pt>
                <c:pt idx="132">
                  <c:v>177</c:v>
                </c:pt>
                <c:pt idx="133">
                  <c:v>174</c:v>
                </c:pt>
                <c:pt idx="134">
                  <c:v>160</c:v>
                </c:pt>
                <c:pt idx="135">
                  <c:v>160</c:v>
                </c:pt>
                <c:pt idx="136">
                  <c:v>190</c:v>
                </c:pt>
              </c:numCache>
            </c:numRef>
          </c:xVal>
          <c:yVal>
            <c:numRef>
              <c:f>'Non linear Height-Weight'!$C$4:$C$140</c:f>
              <c:numCache>
                <c:formatCode>General</c:formatCode>
                <c:ptCount val="137"/>
                <c:pt idx="0">
                  <c:v>52.5</c:v>
                </c:pt>
                <c:pt idx="1">
                  <c:v>76</c:v>
                </c:pt>
                <c:pt idx="2">
                  <c:v>84</c:v>
                </c:pt>
                <c:pt idx="3">
                  <c:v>60</c:v>
                </c:pt>
                <c:pt idx="4">
                  <c:v>72</c:v>
                </c:pt>
                <c:pt idx="5">
                  <c:v>51</c:v>
                </c:pt>
                <c:pt idx="6">
                  <c:v>76</c:v>
                </c:pt>
                <c:pt idx="7">
                  <c:v>50</c:v>
                </c:pt>
                <c:pt idx="8">
                  <c:v>65</c:v>
                </c:pt>
                <c:pt idx="9">
                  <c:v>71</c:v>
                </c:pt>
                <c:pt idx="10">
                  <c:v>76</c:v>
                </c:pt>
                <c:pt idx="11">
                  <c:v>50</c:v>
                </c:pt>
                <c:pt idx="12">
                  <c:v>69</c:v>
                </c:pt>
                <c:pt idx="13">
                  <c:v>50</c:v>
                </c:pt>
                <c:pt idx="14">
                  <c:v>68</c:v>
                </c:pt>
                <c:pt idx="15">
                  <c:v>57</c:v>
                </c:pt>
                <c:pt idx="16">
                  <c:v>56</c:v>
                </c:pt>
                <c:pt idx="17">
                  <c:v>50</c:v>
                </c:pt>
                <c:pt idx="18">
                  <c:v>60</c:v>
                </c:pt>
                <c:pt idx="19">
                  <c:v>59</c:v>
                </c:pt>
                <c:pt idx="20">
                  <c:v>61</c:v>
                </c:pt>
                <c:pt idx="21">
                  <c:v>59.8</c:v>
                </c:pt>
                <c:pt idx="22">
                  <c:v>73</c:v>
                </c:pt>
                <c:pt idx="23">
                  <c:v>66</c:v>
                </c:pt>
                <c:pt idx="24">
                  <c:v>65</c:v>
                </c:pt>
                <c:pt idx="25">
                  <c:v>59</c:v>
                </c:pt>
                <c:pt idx="26">
                  <c:v>42.5</c:v>
                </c:pt>
                <c:pt idx="27">
                  <c:v>45</c:v>
                </c:pt>
                <c:pt idx="28">
                  <c:v>65</c:v>
                </c:pt>
                <c:pt idx="29">
                  <c:v>70</c:v>
                </c:pt>
                <c:pt idx="30">
                  <c:v>67</c:v>
                </c:pt>
                <c:pt idx="31">
                  <c:v>85</c:v>
                </c:pt>
                <c:pt idx="32">
                  <c:v>48</c:v>
                </c:pt>
                <c:pt idx="33">
                  <c:v>57</c:v>
                </c:pt>
                <c:pt idx="34">
                  <c:v>58</c:v>
                </c:pt>
                <c:pt idx="35">
                  <c:v>58</c:v>
                </c:pt>
                <c:pt idx="36">
                  <c:v>78</c:v>
                </c:pt>
                <c:pt idx="37">
                  <c:v>50</c:v>
                </c:pt>
                <c:pt idx="38">
                  <c:v>71</c:v>
                </c:pt>
                <c:pt idx="39">
                  <c:v>70</c:v>
                </c:pt>
                <c:pt idx="40">
                  <c:v>60</c:v>
                </c:pt>
                <c:pt idx="41">
                  <c:v>71</c:v>
                </c:pt>
                <c:pt idx="42">
                  <c:v>82</c:v>
                </c:pt>
                <c:pt idx="43">
                  <c:v>70</c:v>
                </c:pt>
                <c:pt idx="44">
                  <c:v>71</c:v>
                </c:pt>
                <c:pt idx="45">
                  <c:v>70</c:v>
                </c:pt>
                <c:pt idx="46">
                  <c:v>65</c:v>
                </c:pt>
                <c:pt idx="47">
                  <c:v>75</c:v>
                </c:pt>
                <c:pt idx="48">
                  <c:v>70</c:v>
                </c:pt>
                <c:pt idx="49">
                  <c:v>72</c:v>
                </c:pt>
                <c:pt idx="50">
                  <c:v>73</c:v>
                </c:pt>
                <c:pt idx="51">
                  <c:v>75</c:v>
                </c:pt>
                <c:pt idx="52">
                  <c:v>90</c:v>
                </c:pt>
                <c:pt idx="53">
                  <c:v>67.5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45</c:v>
                </c:pt>
                <c:pt idx="58">
                  <c:v>80</c:v>
                </c:pt>
                <c:pt idx="59">
                  <c:v>80</c:v>
                </c:pt>
                <c:pt idx="60">
                  <c:v>72</c:v>
                </c:pt>
                <c:pt idx="61">
                  <c:v>62</c:v>
                </c:pt>
                <c:pt idx="62">
                  <c:v>82</c:v>
                </c:pt>
                <c:pt idx="63">
                  <c:v>85</c:v>
                </c:pt>
                <c:pt idx="64">
                  <c:v>75</c:v>
                </c:pt>
                <c:pt idx="65">
                  <c:v>61</c:v>
                </c:pt>
                <c:pt idx="66">
                  <c:v>85</c:v>
                </c:pt>
                <c:pt idx="67">
                  <c:v>80</c:v>
                </c:pt>
                <c:pt idx="68">
                  <c:v>85</c:v>
                </c:pt>
                <c:pt idx="69">
                  <c:v>62</c:v>
                </c:pt>
                <c:pt idx="70">
                  <c:v>80</c:v>
                </c:pt>
                <c:pt idx="71">
                  <c:v>85</c:v>
                </c:pt>
                <c:pt idx="72">
                  <c:v>75</c:v>
                </c:pt>
                <c:pt idx="73">
                  <c:v>72</c:v>
                </c:pt>
                <c:pt idx="74">
                  <c:v>68</c:v>
                </c:pt>
                <c:pt idx="75">
                  <c:v>72</c:v>
                </c:pt>
                <c:pt idx="76">
                  <c:v>70</c:v>
                </c:pt>
                <c:pt idx="77">
                  <c:v>56</c:v>
                </c:pt>
                <c:pt idx="78">
                  <c:v>90</c:v>
                </c:pt>
                <c:pt idx="79">
                  <c:v>55</c:v>
                </c:pt>
                <c:pt idx="80">
                  <c:v>75</c:v>
                </c:pt>
                <c:pt idx="81">
                  <c:v>60</c:v>
                </c:pt>
                <c:pt idx="82">
                  <c:v>70</c:v>
                </c:pt>
                <c:pt idx="83">
                  <c:v>72</c:v>
                </c:pt>
                <c:pt idx="84">
                  <c:v>44</c:v>
                </c:pt>
                <c:pt idx="85">
                  <c:v>51</c:v>
                </c:pt>
                <c:pt idx="86">
                  <c:v>60</c:v>
                </c:pt>
                <c:pt idx="87">
                  <c:v>63</c:v>
                </c:pt>
                <c:pt idx="88">
                  <c:v>63</c:v>
                </c:pt>
                <c:pt idx="89">
                  <c:v>62</c:v>
                </c:pt>
                <c:pt idx="90">
                  <c:v>54</c:v>
                </c:pt>
                <c:pt idx="91">
                  <c:v>65</c:v>
                </c:pt>
                <c:pt idx="92">
                  <c:v>65</c:v>
                </c:pt>
                <c:pt idx="93">
                  <c:v>57</c:v>
                </c:pt>
                <c:pt idx="94">
                  <c:v>57</c:v>
                </c:pt>
                <c:pt idx="95">
                  <c:v>50</c:v>
                </c:pt>
                <c:pt idx="96">
                  <c:v>67</c:v>
                </c:pt>
                <c:pt idx="97">
                  <c:v>72</c:v>
                </c:pt>
                <c:pt idx="98">
                  <c:v>79</c:v>
                </c:pt>
                <c:pt idx="99">
                  <c:v>64</c:v>
                </c:pt>
                <c:pt idx="100">
                  <c:v>95</c:v>
                </c:pt>
                <c:pt idx="101">
                  <c:v>58</c:v>
                </c:pt>
                <c:pt idx="102">
                  <c:v>83</c:v>
                </c:pt>
                <c:pt idx="103">
                  <c:v>75</c:v>
                </c:pt>
                <c:pt idx="104">
                  <c:v>83</c:v>
                </c:pt>
                <c:pt idx="105">
                  <c:v>85</c:v>
                </c:pt>
                <c:pt idx="106">
                  <c:v>56</c:v>
                </c:pt>
                <c:pt idx="107">
                  <c:v>60</c:v>
                </c:pt>
                <c:pt idx="108">
                  <c:v>59</c:v>
                </c:pt>
                <c:pt idx="109">
                  <c:v>90</c:v>
                </c:pt>
                <c:pt idx="110">
                  <c:v>58</c:v>
                </c:pt>
                <c:pt idx="111">
                  <c:v>51</c:v>
                </c:pt>
                <c:pt idx="112">
                  <c:v>70</c:v>
                </c:pt>
                <c:pt idx="113">
                  <c:v>75</c:v>
                </c:pt>
                <c:pt idx="114">
                  <c:v>67</c:v>
                </c:pt>
                <c:pt idx="115">
                  <c:v>45</c:v>
                </c:pt>
                <c:pt idx="116">
                  <c:v>47</c:v>
                </c:pt>
                <c:pt idx="117">
                  <c:v>50</c:v>
                </c:pt>
                <c:pt idx="118">
                  <c:v>72</c:v>
                </c:pt>
                <c:pt idx="119">
                  <c:v>65</c:v>
                </c:pt>
                <c:pt idx="120">
                  <c:v>65</c:v>
                </c:pt>
                <c:pt idx="121">
                  <c:v>58</c:v>
                </c:pt>
                <c:pt idx="122">
                  <c:v>78</c:v>
                </c:pt>
                <c:pt idx="123">
                  <c:v>57</c:v>
                </c:pt>
                <c:pt idx="124">
                  <c:v>52</c:v>
                </c:pt>
                <c:pt idx="125">
                  <c:v>48</c:v>
                </c:pt>
                <c:pt idx="126">
                  <c:v>62</c:v>
                </c:pt>
                <c:pt idx="127">
                  <c:v>64</c:v>
                </c:pt>
                <c:pt idx="128">
                  <c:v>58</c:v>
                </c:pt>
                <c:pt idx="129">
                  <c:v>62</c:v>
                </c:pt>
                <c:pt idx="130">
                  <c:v>53</c:v>
                </c:pt>
                <c:pt idx="131">
                  <c:v>75</c:v>
                </c:pt>
                <c:pt idx="132">
                  <c:v>80</c:v>
                </c:pt>
                <c:pt idx="133">
                  <c:v>80</c:v>
                </c:pt>
                <c:pt idx="134">
                  <c:v>50</c:v>
                </c:pt>
                <c:pt idx="135">
                  <c:v>52</c:v>
                </c:pt>
                <c:pt idx="136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84-4CCE-B846-9A572BF67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041672"/>
        <c:axId val="283039376"/>
      </c:scatterChart>
      <c:valAx>
        <c:axId val="283041672"/>
        <c:scaling>
          <c:orientation val="minMax"/>
          <c:min val="1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(in 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39376"/>
        <c:crosses val="autoZero"/>
        <c:crossBetween val="midCat"/>
      </c:valAx>
      <c:valAx>
        <c:axId val="28303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(in 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41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 plot 'Experience - Defaults rate'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2296150481189855E-2"/>
                  <c:y val="-0.52127187226596672"/>
                </c:manualLayout>
              </c:layout>
              <c:numFmt formatCode="General" sourceLinked="0"/>
              <c:spPr>
                <a:noFill/>
                <a:ln w="15875">
                  <a:solidFill>
                    <a:srgbClr val="00B05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4.2731846019247594E-3"/>
                  <c:y val="-0.27700969670457859"/>
                </c:manualLayout>
              </c:layout>
              <c:numFmt formatCode="General" sourceLinked="0"/>
              <c:spPr>
                <a:noFill/>
                <a:ln w="15875">
                  <a:solidFill>
                    <a:srgbClr val="FF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Machine!$A$7:$A$56</c:f>
              <c:numCache>
                <c:formatCode>0</c:formatCode>
                <c:ptCount val="50"/>
                <c:pt idx="0">
                  <c:v>175</c:v>
                </c:pt>
                <c:pt idx="1">
                  <c:v>50</c:v>
                </c:pt>
                <c:pt idx="2">
                  <c:v>168</c:v>
                </c:pt>
                <c:pt idx="3">
                  <c:v>183</c:v>
                </c:pt>
                <c:pt idx="4">
                  <c:v>30</c:v>
                </c:pt>
                <c:pt idx="5">
                  <c:v>78</c:v>
                </c:pt>
                <c:pt idx="6">
                  <c:v>69</c:v>
                </c:pt>
                <c:pt idx="7">
                  <c:v>179</c:v>
                </c:pt>
                <c:pt idx="8">
                  <c:v>65</c:v>
                </c:pt>
                <c:pt idx="9">
                  <c:v>7</c:v>
                </c:pt>
                <c:pt idx="10">
                  <c:v>26</c:v>
                </c:pt>
                <c:pt idx="11">
                  <c:v>9</c:v>
                </c:pt>
                <c:pt idx="12">
                  <c:v>199</c:v>
                </c:pt>
                <c:pt idx="13">
                  <c:v>66</c:v>
                </c:pt>
                <c:pt idx="14">
                  <c:v>182</c:v>
                </c:pt>
                <c:pt idx="15">
                  <c:v>7</c:v>
                </c:pt>
                <c:pt idx="16">
                  <c:v>130</c:v>
                </c:pt>
                <c:pt idx="17">
                  <c:v>60</c:v>
                </c:pt>
                <c:pt idx="18">
                  <c:v>158</c:v>
                </c:pt>
                <c:pt idx="19">
                  <c:v>189</c:v>
                </c:pt>
                <c:pt idx="20">
                  <c:v>159</c:v>
                </c:pt>
                <c:pt idx="21">
                  <c:v>80</c:v>
                </c:pt>
                <c:pt idx="22">
                  <c:v>13</c:v>
                </c:pt>
                <c:pt idx="23">
                  <c:v>146</c:v>
                </c:pt>
                <c:pt idx="24">
                  <c:v>6</c:v>
                </c:pt>
                <c:pt idx="25">
                  <c:v>15</c:v>
                </c:pt>
                <c:pt idx="26">
                  <c:v>121</c:v>
                </c:pt>
                <c:pt idx="27">
                  <c:v>172</c:v>
                </c:pt>
                <c:pt idx="28">
                  <c:v>130</c:v>
                </c:pt>
                <c:pt idx="29">
                  <c:v>198</c:v>
                </c:pt>
                <c:pt idx="30">
                  <c:v>68</c:v>
                </c:pt>
                <c:pt idx="31">
                  <c:v>74</c:v>
                </c:pt>
                <c:pt idx="32">
                  <c:v>67</c:v>
                </c:pt>
                <c:pt idx="33">
                  <c:v>10</c:v>
                </c:pt>
                <c:pt idx="34">
                  <c:v>36</c:v>
                </c:pt>
                <c:pt idx="35">
                  <c:v>177</c:v>
                </c:pt>
                <c:pt idx="36">
                  <c:v>143</c:v>
                </c:pt>
                <c:pt idx="37">
                  <c:v>172</c:v>
                </c:pt>
                <c:pt idx="38">
                  <c:v>11</c:v>
                </c:pt>
                <c:pt idx="39">
                  <c:v>90</c:v>
                </c:pt>
                <c:pt idx="40">
                  <c:v>73</c:v>
                </c:pt>
                <c:pt idx="41">
                  <c:v>66</c:v>
                </c:pt>
                <c:pt idx="42">
                  <c:v>7</c:v>
                </c:pt>
                <c:pt idx="43">
                  <c:v>149</c:v>
                </c:pt>
                <c:pt idx="44">
                  <c:v>24</c:v>
                </c:pt>
                <c:pt idx="45">
                  <c:v>31</c:v>
                </c:pt>
                <c:pt idx="46">
                  <c:v>169</c:v>
                </c:pt>
                <c:pt idx="47">
                  <c:v>37</c:v>
                </c:pt>
                <c:pt idx="48">
                  <c:v>13</c:v>
                </c:pt>
                <c:pt idx="49">
                  <c:v>5</c:v>
                </c:pt>
              </c:numCache>
            </c:numRef>
          </c:xVal>
          <c:yVal>
            <c:numRef>
              <c:f>Machine!$B$7:$B$56</c:f>
              <c:numCache>
                <c:formatCode>0.00</c:formatCode>
                <c:ptCount val="50"/>
                <c:pt idx="0">
                  <c:v>1.2419300564485001</c:v>
                </c:pt>
                <c:pt idx="1">
                  <c:v>2.4596031111569499</c:v>
                </c:pt>
                <c:pt idx="2">
                  <c:v>1.2754937178381829</c:v>
                </c:pt>
                <c:pt idx="3">
                  <c:v>1.2502372500360879</c:v>
                </c:pt>
                <c:pt idx="4">
                  <c:v>3.2112705431535611</c:v>
                </c:pt>
                <c:pt idx="5">
                  <c:v>2.3009758908928251</c:v>
                </c:pt>
                <c:pt idx="6">
                  <c:v>1.967309093602797</c:v>
                </c:pt>
                <c:pt idx="7">
                  <c:v>1.2712491503214047</c:v>
                </c:pt>
                <c:pt idx="8">
                  <c:v>1.8838797239649627</c:v>
                </c:pt>
                <c:pt idx="9">
                  <c:v>12.182493960703473</c:v>
                </c:pt>
                <c:pt idx="10">
                  <c:v>3.7061737122101981</c:v>
                </c:pt>
                <c:pt idx="11">
                  <c:v>13.022344200125602</c:v>
                </c:pt>
                <c:pt idx="12">
                  <c:v>1.2544116610226577</c:v>
                </c:pt>
                <c:pt idx="13">
                  <c:v>2.0612927475561325</c:v>
                </c:pt>
                <c:pt idx="14">
                  <c:v>1.2460767305873808</c:v>
                </c:pt>
                <c:pt idx="15">
                  <c:v>12.764484508307035</c:v>
                </c:pt>
                <c:pt idx="16">
                  <c:v>1.2586000099294778</c:v>
                </c:pt>
                <c:pt idx="17">
                  <c:v>1.8838797239649627</c:v>
                </c:pt>
                <c:pt idx="18">
                  <c:v>1.1932332824015675</c:v>
                </c:pt>
                <c:pt idx="19">
                  <c:v>1.2502372500360879</c:v>
                </c:pt>
                <c:pt idx="20">
                  <c:v>1.2712491503214047</c:v>
                </c:pt>
                <c:pt idx="21">
                  <c:v>1.3143382845755833</c:v>
                </c:pt>
                <c:pt idx="22">
                  <c:v>6.6858944422792685</c:v>
                </c:pt>
                <c:pt idx="23">
                  <c:v>1.2132871551734909</c:v>
                </c:pt>
                <c:pt idx="24">
                  <c:v>9.6471898594419354</c:v>
                </c:pt>
                <c:pt idx="25">
                  <c:v>7.3890560989306504</c:v>
                </c:pt>
                <c:pt idx="26">
                  <c:v>1.2797524575205039</c:v>
                </c:pt>
                <c:pt idx="27">
                  <c:v>1.1426308117957227</c:v>
                </c:pt>
                <c:pt idx="28">
                  <c:v>1.3319801460865273</c:v>
                </c:pt>
                <c:pt idx="29">
                  <c:v>1.1579679093880269</c:v>
                </c:pt>
                <c:pt idx="30">
                  <c:v>1.5168967963882134</c:v>
                </c:pt>
                <c:pt idx="31">
                  <c:v>2.0475965007884529</c:v>
                </c:pt>
                <c:pt idx="32">
                  <c:v>1.7623826407286585</c:v>
                </c:pt>
                <c:pt idx="33">
                  <c:v>5.2944900504700296</c:v>
                </c:pt>
                <c:pt idx="34">
                  <c:v>3.2112705431535611</c:v>
                </c:pt>
                <c:pt idx="35">
                  <c:v>1.2336780599567432</c:v>
                </c:pt>
                <c:pt idx="36">
                  <c:v>1.3453667691074913</c:v>
                </c:pt>
                <c:pt idx="37">
                  <c:v>1.2336780599567432</c:v>
                </c:pt>
                <c:pt idx="38">
                  <c:v>6.0496474644129465</c:v>
                </c:pt>
                <c:pt idx="39">
                  <c:v>1.3588879299265091</c:v>
                </c:pt>
                <c:pt idx="40">
                  <c:v>1.3634251141321778</c:v>
                </c:pt>
                <c:pt idx="41">
                  <c:v>2.4596031111569499</c:v>
                </c:pt>
                <c:pt idx="42">
                  <c:v>12.595420976379947</c:v>
                </c:pt>
                <c:pt idx="43">
                  <c:v>1.2092495976572515</c:v>
                </c:pt>
                <c:pt idx="44">
                  <c:v>4.1926514300411171</c:v>
                </c:pt>
                <c:pt idx="45">
                  <c:v>4.8066481937751782</c:v>
                </c:pt>
                <c:pt idx="46">
                  <c:v>1.2092495976572515</c:v>
                </c:pt>
                <c:pt idx="47">
                  <c:v>5.1209160206564004</c:v>
                </c:pt>
                <c:pt idx="48">
                  <c:v>5.8513164298203435</c:v>
                </c:pt>
                <c:pt idx="49">
                  <c:v>17.002039940094019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10-4827-838E-BF78671BD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523504"/>
        <c:axId val="284516944"/>
      </c:scatterChart>
      <c:valAx>
        <c:axId val="284523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Experience in operating the machine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516944"/>
        <c:crosses val="autoZero"/>
        <c:crossBetween val="midCat"/>
      </c:valAx>
      <c:valAx>
        <c:axId val="28451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defective parts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523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32385</xdr:rowOff>
    </xdr:from>
    <xdr:to>
      <xdr:col>13</xdr:col>
      <xdr:colOff>742950</xdr:colOff>
      <xdr:row>22</xdr:row>
      <xdr:rowOff>120015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727710</xdr:colOff>
      <xdr:row>23</xdr:row>
      <xdr:rowOff>45720</xdr:rowOff>
    </xdr:from>
    <xdr:to>
      <xdr:col>12</xdr:col>
      <xdr:colOff>436245</xdr:colOff>
      <xdr:row>37</xdr:row>
      <xdr:rowOff>22860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M140"/>
  <sheetViews>
    <sheetView tabSelected="1" zoomScaleNormal="100" workbookViewId="0">
      <selection activeCell="A3" sqref="A3"/>
    </sheetView>
  </sheetViews>
  <sheetFormatPr defaultColWidth="11.42578125" defaultRowHeight="15" x14ac:dyDescent="0.25"/>
  <cols>
    <col min="1" max="5" width="11.42578125" style="1"/>
    <col min="6" max="6" width="11.42578125" style="25"/>
    <col min="7" max="16384" width="11.42578125" style="1"/>
  </cols>
  <sheetData>
    <row r="3" spans="2:6" x14ac:dyDescent="0.25">
      <c r="B3" s="2" t="s">
        <v>1</v>
      </c>
      <c r="C3" s="2" t="s">
        <v>0</v>
      </c>
      <c r="F3" s="25" t="s">
        <v>36</v>
      </c>
    </row>
    <row r="4" spans="2:6" x14ac:dyDescent="0.25">
      <c r="B4" s="3">
        <v>162</v>
      </c>
      <c r="C4" s="3">
        <v>52.5</v>
      </c>
    </row>
    <row r="5" spans="2:6" x14ac:dyDescent="0.25">
      <c r="B5" s="3">
        <v>182</v>
      </c>
      <c r="C5" s="3">
        <v>76</v>
      </c>
    </row>
    <row r="6" spans="2:6" x14ac:dyDescent="0.25">
      <c r="B6" s="3">
        <v>185</v>
      </c>
      <c r="C6" s="3">
        <v>84</v>
      </c>
    </row>
    <row r="7" spans="2:6" x14ac:dyDescent="0.25">
      <c r="B7" s="3">
        <v>170</v>
      </c>
      <c r="C7" s="3">
        <v>60</v>
      </c>
    </row>
    <row r="8" spans="2:6" x14ac:dyDescent="0.25">
      <c r="B8" s="3">
        <v>172</v>
      </c>
      <c r="C8" s="3">
        <v>72</v>
      </c>
    </row>
    <row r="9" spans="2:6" x14ac:dyDescent="0.25">
      <c r="B9" s="3">
        <v>159</v>
      </c>
      <c r="C9" s="3">
        <v>51</v>
      </c>
    </row>
    <row r="10" spans="2:6" x14ac:dyDescent="0.25">
      <c r="B10" s="3">
        <v>182</v>
      </c>
      <c r="C10" s="3">
        <v>76</v>
      </c>
    </row>
    <row r="11" spans="2:6" x14ac:dyDescent="0.25">
      <c r="B11" s="4">
        <v>160</v>
      </c>
      <c r="C11" s="3">
        <v>50</v>
      </c>
    </row>
    <row r="12" spans="2:6" x14ac:dyDescent="0.25">
      <c r="B12" s="3">
        <v>182</v>
      </c>
      <c r="C12" s="3">
        <v>65</v>
      </c>
    </row>
    <row r="13" spans="2:6" x14ac:dyDescent="0.25">
      <c r="B13" s="3">
        <v>180</v>
      </c>
      <c r="C13" s="3">
        <v>71</v>
      </c>
    </row>
    <row r="14" spans="2:6" x14ac:dyDescent="0.25">
      <c r="B14" s="3">
        <v>178</v>
      </c>
      <c r="C14" s="3">
        <v>76</v>
      </c>
    </row>
    <row r="15" spans="2:6" x14ac:dyDescent="0.25">
      <c r="B15" s="3">
        <v>163</v>
      </c>
      <c r="C15" s="3">
        <v>50</v>
      </c>
    </row>
    <row r="16" spans="2:6" x14ac:dyDescent="0.25">
      <c r="B16" s="3">
        <v>173</v>
      </c>
      <c r="C16" s="3">
        <v>69</v>
      </c>
    </row>
    <row r="17" spans="2:13" x14ac:dyDescent="0.25">
      <c r="B17" s="3">
        <v>160</v>
      </c>
      <c r="C17" s="3">
        <v>50</v>
      </c>
    </row>
    <row r="18" spans="2:13" x14ac:dyDescent="0.25">
      <c r="B18" s="3">
        <v>184</v>
      </c>
      <c r="C18" s="3">
        <v>68</v>
      </c>
    </row>
    <row r="19" spans="2:13" x14ac:dyDescent="0.25">
      <c r="B19" s="3">
        <v>162</v>
      </c>
      <c r="C19" s="3">
        <v>57</v>
      </c>
    </row>
    <row r="20" spans="2:13" x14ac:dyDescent="0.25">
      <c r="B20" s="3">
        <v>165</v>
      </c>
      <c r="C20" s="3">
        <v>56</v>
      </c>
    </row>
    <row r="21" spans="2:13" x14ac:dyDescent="0.25">
      <c r="B21" s="3">
        <v>165</v>
      </c>
      <c r="C21" s="3">
        <v>50</v>
      </c>
    </row>
    <row r="22" spans="2:13" x14ac:dyDescent="0.25">
      <c r="B22" s="3">
        <v>172</v>
      </c>
      <c r="C22" s="3">
        <v>60</v>
      </c>
    </row>
    <row r="23" spans="2:13" x14ac:dyDescent="0.25">
      <c r="B23" s="4">
        <v>173</v>
      </c>
      <c r="C23" s="3">
        <v>59</v>
      </c>
    </row>
    <row r="24" spans="2:13" x14ac:dyDescent="0.25">
      <c r="B24" s="3">
        <v>167</v>
      </c>
      <c r="C24" s="3">
        <v>61</v>
      </c>
    </row>
    <row r="25" spans="2:13" x14ac:dyDescent="0.25">
      <c r="B25" s="4">
        <v>174</v>
      </c>
      <c r="C25" s="3">
        <v>59.8</v>
      </c>
      <c r="J25" s="25" t="s">
        <v>28</v>
      </c>
      <c r="K25" s="1" t="s">
        <v>1</v>
      </c>
      <c r="L25" s="1">
        <v>170</v>
      </c>
      <c r="M25" s="1" t="s">
        <v>7</v>
      </c>
    </row>
    <row r="26" spans="2:13" x14ac:dyDescent="0.25">
      <c r="B26" s="3">
        <v>173</v>
      </c>
      <c r="C26" s="3">
        <v>73</v>
      </c>
      <c r="J26" s="25"/>
      <c r="K26" s="47" t="s">
        <v>33</v>
      </c>
    </row>
    <row r="27" spans="2:13" x14ac:dyDescent="0.25">
      <c r="B27" s="3">
        <v>171</v>
      </c>
      <c r="C27" s="3">
        <v>66</v>
      </c>
      <c r="G27" s="1" t="s">
        <v>29</v>
      </c>
      <c r="H27" s="5" t="s">
        <v>62</v>
      </c>
      <c r="K27" s="6">
        <f>1.0023*L25-107.4</f>
        <v>62.990999999999985</v>
      </c>
      <c r="L27" s="1" t="s">
        <v>8</v>
      </c>
    </row>
    <row r="28" spans="2:13" ht="17.25" x14ac:dyDescent="0.25">
      <c r="B28" s="3">
        <v>177</v>
      </c>
      <c r="C28" s="3">
        <v>65</v>
      </c>
      <c r="G28" s="35" t="s">
        <v>30</v>
      </c>
      <c r="H28" s="36" t="s">
        <v>48</v>
      </c>
      <c r="K28" s="6">
        <f>4.3884*EXP(0.0156*L25)</f>
        <v>62.237934667775804</v>
      </c>
      <c r="L28" s="1" t="s">
        <v>8</v>
      </c>
    </row>
    <row r="29" spans="2:13" x14ac:dyDescent="0.25">
      <c r="B29" s="3">
        <v>170</v>
      </c>
      <c r="C29" s="3">
        <v>59</v>
      </c>
      <c r="G29" s="37" t="s">
        <v>31</v>
      </c>
      <c r="H29" s="38" t="s">
        <v>34</v>
      </c>
      <c r="K29" s="6">
        <f>173.43*LN(L25)-827.47</f>
        <v>63.231522937627005</v>
      </c>
      <c r="L29" s="1" t="s">
        <v>8</v>
      </c>
    </row>
    <row r="30" spans="2:13" ht="17.25" x14ac:dyDescent="0.25">
      <c r="B30" s="3">
        <v>163.5</v>
      </c>
      <c r="C30" s="3">
        <v>42.5</v>
      </c>
      <c r="G30" s="39" t="s">
        <v>61</v>
      </c>
      <c r="H30" s="40" t="s">
        <v>49</v>
      </c>
      <c r="K30" s="6">
        <f>-0.0066*L25^2+3.2922*L25-305.2</f>
        <v>63.73399999999998</v>
      </c>
      <c r="L30" s="1" t="s">
        <v>8</v>
      </c>
    </row>
    <row r="31" spans="2:13" ht="17.25" x14ac:dyDescent="0.25">
      <c r="B31" s="3">
        <v>150</v>
      </c>
      <c r="C31" s="3">
        <v>45</v>
      </c>
      <c r="G31" s="41" t="s">
        <v>32</v>
      </c>
      <c r="H31" s="42" t="s">
        <v>50</v>
      </c>
      <c r="K31" s="6">
        <f>0.00006*POWER(L25,2.7002)</f>
        <v>63.213440455695682</v>
      </c>
      <c r="L31" s="1" t="s">
        <v>8</v>
      </c>
    </row>
    <row r="32" spans="2:13" x14ac:dyDescent="0.25">
      <c r="B32" s="3">
        <v>175</v>
      </c>
      <c r="C32" s="3">
        <v>65</v>
      </c>
    </row>
    <row r="33" spans="2:7" x14ac:dyDescent="0.25">
      <c r="B33" s="3">
        <v>180</v>
      </c>
      <c r="C33" s="3">
        <v>70</v>
      </c>
    </row>
    <row r="34" spans="2:7" x14ac:dyDescent="0.25">
      <c r="B34" s="3">
        <v>172</v>
      </c>
      <c r="C34" s="3">
        <v>67</v>
      </c>
      <c r="F34" s="25" t="s">
        <v>35</v>
      </c>
      <c r="G34" s="1" t="s">
        <v>41</v>
      </c>
    </row>
    <row r="35" spans="2:7" x14ac:dyDescent="0.25">
      <c r="B35" s="3">
        <v>185</v>
      </c>
      <c r="C35" s="3">
        <v>85</v>
      </c>
      <c r="G35" s="1" t="s">
        <v>42</v>
      </c>
    </row>
    <row r="36" spans="2:7" x14ac:dyDescent="0.25">
      <c r="B36" s="3">
        <v>167</v>
      </c>
      <c r="C36" s="3">
        <v>48</v>
      </c>
    </row>
    <row r="37" spans="2:7" x14ac:dyDescent="0.25">
      <c r="B37" s="3">
        <v>165</v>
      </c>
      <c r="C37" s="3">
        <v>57</v>
      </c>
    </row>
    <row r="38" spans="2:7" x14ac:dyDescent="0.25">
      <c r="B38" s="3">
        <v>165</v>
      </c>
      <c r="C38" s="3">
        <v>58</v>
      </c>
    </row>
    <row r="39" spans="2:7" x14ac:dyDescent="0.25">
      <c r="B39" s="3">
        <v>163</v>
      </c>
      <c r="C39" s="3">
        <v>58</v>
      </c>
    </row>
    <row r="40" spans="2:7" x14ac:dyDescent="0.25">
      <c r="B40" s="3">
        <v>183</v>
      </c>
      <c r="C40" s="3">
        <v>78</v>
      </c>
    </row>
    <row r="41" spans="2:7" x14ac:dyDescent="0.25">
      <c r="B41" s="3">
        <v>165</v>
      </c>
      <c r="C41" s="3">
        <v>50</v>
      </c>
    </row>
    <row r="42" spans="2:7" x14ac:dyDescent="0.25">
      <c r="B42" s="3">
        <v>180</v>
      </c>
      <c r="C42" s="3">
        <v>71</v>
      </c>
    </row>
    <row r="43" spans="2:7" x14ac:dyDescent="0.25">
      <c r="B43" s="3">
        <v>171</v>
      </c>
      <c r="C43" s="3">
        <v>70</v>
      </c>
    </row>
    <row r="44" spans="2:7" x14ac:dyDescent="0.25">
      <c r="B44" s="3">
        <v>165</v>
      </c>
      <c r="C44" s="3">
        <v>60</v>
      </c>
    </row>
    <row r="45" spans="2:7" x14ac:dyDescent="0.25">
      <c r="B45" s="3">
        <v>186</v>
      </c>
      <c r="C45" s="3">
        <v>71</v>
      </c>
    </row>
    <row r="46" spans="2:7" x14ac:dyDescent="0.25">
      <c r="B46" s="4">
        <v>187</v>
      </c>
      <c r="C46" s="3">
        <v>82</v>
      </c>
    </row>
    <row r="47" spans="2:7" x14ac:dyDescent="0.25">
      <c r="B47" s="4">
        <v>175</v>
      </c>
      <c r="C47" s="3">
        <v>70</v>
      </c>
    </row>
    <row r="48" spans="2:7" x14ac:dyDescent="0.25">
      <c r="B48" s="4">
        <v>180</v>
      </c>
      <c r="C48" s="3">
        <v>71</v>
      </c>
    </row>
    <row r="49" spans="2:3" x14ac:dyDescent="0.25">
      <c r="B49" s="4">
        <v>180</v>
      </c>
      <c r="C49" s="3">
        <v>70</v>
      </c>
    </row>
    <row r="50" spans="2:3" x14ac:dyDescent="0.25">
      <c r="B50" s="3">
        <v>168</v>
      </c>
      <c r="C50" s="3">
        <v>65</v>
      </c>
    </row>
    <row r="51" spans="2:3" x14ac:dyDescent="0.25">
      <c r="B51" s="3">
        <v>190</v>
      </c>
      <c r="C51" s="3">
        <v>75</v>
      </c>
    </row>
    <row r="52" spans="2:3" x14ac:dyDescent="0.25">
      <c r="B52" s="3">
        <v>187</v>
      </c>
      <c r="C52" s="3">
        <v>70</v>
      </c>
    </row>
    <row r="53" spans="2:3" x14ac:dyDescent="0.25">
      <c r="B53" s="3">
        <v>169</v>
      </c>
      <c r="C53" s="3">
        <v>72</v>
      </c>
    </row>
    <row r="54" spans="2:3" x14ac:dyDescent="0.25">
      <c r="B54" s="3">
        <v>175</v>
      </c>
      <c r="C54" s="3">
        <v>73</v>
      </c>
    </row>
    <row r="55" spans="2:3" x14ac:dyDescent="0.25">
      <c r="B55" s="3">
        <v>165</v>
      </c>
      <c r="C55" s="3">
        <v>75</v>
      </c>
    </row>
    <row r="56" spans="2:3" x14ac:dyDescent="0.25">
      <c r="B56" s="3">
        <v>176</v>
      </c>
      <c r="C56" s="3">
        <v>90</v>
      </c>
    </row>
    <row r="57" spans="2:3" x14ac:dyDescent="0.25">
      <c r="B57" s="3">
        <v>178</v>
      </c>
      <c r="C57" s="3">
        <v>67.5</v>
      </c>
    </row>
    <row r="58" spans="2:3" x14ac:dyDescent="0.25">
      <c r="B58" s="3">
        <v>165</v>
      </c>
      <c r="C58" s="3">
        <v>70</v>
      </c>
    </row>
    <row r="59" spans="2:3" x14ac:dyDescent="0.25">
      <c r="B59" s="3">
        <v>174</v>
      </c>
      <c r="C59" s="3">
        <v>70</v>
      </c>
    </row>
    <row r="60" spans="2:3" x14ac:dyDescent="0.25">
      <c r="B60" s="3">
        <v>175</v>
      </c>
      <c r="C60" s="3">
        <v>70</v>
      </c>
    </row>
    <row r="61" spans="2:3" x14ac:dyDescent="0.25">
      <c r="B61" s="4">
        <v>158</v>
      </c>
      <c r="C61" s="3">
        <v>45</v>
      </c>
    </row>
    <row r="62" spans="2:3" x14ac:dyDescent="0.25">
      <c r="B62" s="4">
        <v>175</v>
      </c>
      <c r="C62" s="3">
        <v>80</v>
      </c>
    </row>
    <row r="63" spans="2:3" x14ac:dyDescent="0.25">
      <c r="B63" s="4">
        <v>190</v>
      </c>
      <c r="C63" s="3">
        <v>80</v>
      </c>
    </row>
    <row r="64" spans="2:3" x14ac:dyDescent="0.25">
      <c r="B64" s="4">
        <v>178</v>
      </c>
      <c r="C64" s="3">
        <v>72</v>
      </c>
    </row>
    <row r="65" spans="2:3" x14ac:dyDescent="0.25">
      <c r="B65" s="4">
        <v>166</v>
      </c>
      <c r="C65" s="3">
        <v>62</v>
      </c>
    </row>
    <row r="66" spans="2:3" x14ac:dyDescent="0.25">
      <c r="B66" s="4">
        <v>180</v>
      </c>
      <c r="C66" s="3">
        <v>82</v>
      </c>
    </row>
    <row r="67" spans="2:3" x14ac:dyDescent="0.25">
      <c r="B67" s="4">
        <v>189</v>
      </c>
      <c r="C67" s="3">
        <v>85</v>
      </c>
    </row>
    <row r="68" spans="2:3" x14ac:dyDescent="0.25">
      <c r="B68" s="4">
        <v>190</v>
      </c>
      <c r="C68" s="3">
        <v>75</v>
      </c>
    </row>
    <row r="69" spans="2:3" x14ac:dyDescent="0.25">
      <c r="B69" s="4">
        <v>168</v>
      </c>
      <c r="C69" s="3">
        <v>61</v>
      </c>
    </row>
    <row r="70" spans="2:3" x14ac:dyDescent="0.25">
      <c r="B70" s="4">
        <v>180</v>
      </c>
      <c r="C70" s="3">
        <v>85</v>
      </c>
    </row>
    <row r="71" spans="2:3" x14ac:dyDescent="0.25">
      <c r="B71" s="4">
        <v>182</v>
      </c>
      <c r="C71" s="3">
        <v>80</v>
      </c>
    </row>
    <row r="72" spans="2:3" x14ac:dyDescent="0.25">
      <c r="B72" s="4">
        <v>180</v>
      </c>
      <c r="C72" s="3">
        <v>85</v>
      </c>
    </row>
    <row r="73" spans="2:3" x14ac:dyDescent="0.25">
      <c r="B73" s="4">
        <v>175</v>
      </c>
      <c r="C73" s="3">
        <v>62</v>
      </c>
    </row>
    <row r="74" spans="2:3" x14ac:dyDescent="0.25">
      <c r="B74" s="4">
        <v>183</v>
      </c>
      <c r="C74" s="3">
        <v>80</v>
      </c>
    </row>
    <row r="75" spans="2:3" x14ac:dyDescent="0.25">
      <c r="B75" s="4">
        <v>180</v>
      </c>
      <c r="C75" s="3">
        <v>85</v>
      </c>
    </row>
    <row r="76" spans="2:3" x14ac:dyDescent="0.25">
      <c r="B76" s="3">
        <v>175</v>
      </c>
      <c r="C76" s="3">
        <v>75</v>
      </c>
    </row>
    <row r="77" spans="2:3" x14ac:dyDescent="0.25">
      <c r="B77" s="3">
        <v>180</v>
      </c>
      <c r="C77" s="3">
        <v>72</v>
      </c>
    </row>
    <row r="78" spans="2:3" x14ac:dyDescent="0.25">
      <c r="B78" s="3">
        <v>175</v>
      </c>
      <c r="C78" s="3">
        <v>68</v>
      </c>
    </row>
    <row r="79" spans="2:3" x14ac:dyDescent="0.25">
      <c r="B79" s="4">
        <v>180</v>
      </c>
      <c r="C79" s="3">
        <v>72</v>
      </c>
    </row>
    <row r="80" spans="2:3" x14ac:dyDescent="0.25">
      <c r="B80" s="4">
        <v>180</v>
      </c>
      <c r="C80" s="3">
        <v>70</v>
      </c>
    </row>
    <row r="81" spans="2:3" x14ac:dyDescent="0.25">
      <c r="B81" s="4">
        <v>162</v>
      </c>
      <c r="C81" s="3">
        <v>56</v>
      </c>
    </row>
    <row r="82" spans="2:3" x14ac:dyDescent="0.25">
      <c r="B82" s="4">
        <v>186</v>
      </c>
      <c r="C82" s="3">
        <v>90</v>
      </c>
    </row>
    <row r="83" spans="2:3" x14ac:dyDescent="0.25">
      <c r="B83" s="4">
        <v>168</v>
      </c>
      <c r="C83" s="3">
        <v>55</v>
      </c>
    </row>
    <row r="84" spans="2:3" x14ac:dyDescent="0.25">
      <c r="B84" s="4">
        <v>181</v>
      </c>
      <c r="C84" s="3">
        <v>75</v>
      </c>
    </row>
    <row r="85" spans="2:3" x14ac:dyDescent="0.25">
      <c r="B85" s="4">
        <v>158</v>
      </c>
      <c r="C85" s="3">
        <v>60</v>
      </c>
    </row>
    <row r="86" spans="2:3" x14ac:dyDescent="0.25">
      <c r="B86" s="4">
        <v>178</v>
      </c>
      <c r="C86" s="3">
        <v>70</v>
      </c>
    </row>
    <row r="87" spans="2:3" x14ac:dyDescent="0.25">
      <c r="B87" s="4">
        <v>175</v>
      </c>
      <c r="C87" s="3">
        <v>72</v>
      </c>
    </row>
    <row r="88" spans="2:3" x14ac:dyDescent="0.25">
      <c r="B88" s="4">
        <v>162</v>
      </c>
      <c r="C88" s="3">
        <v>44</v>
      </c>
    </row>
    <row r="89" spans="2:3" x14ac:dyDescent="0.25">
      <c r="B89" s="4">
        <v>158</v>
      </c>
      <c r="C89" s="3">
        <v>51</v>
      </c>
    </row>
    <row r="90" spans="2:3" x14ac:dyDescent="0.25">
      <c r="B90" s="4">
        <v>176</v>
      </c>
      <c r="C90" s="3">
        <v>60</v>
      </c>
    </row>
    <row r="91" spans="2:3" x14ac:dyDescent="0.25">
      <c r="B91" s="4">
        <v>172</v>
      </c>
      <c r="C91" s="3">
        <v>63</v>
      </c>
    </row>
    <row r="92" spans="2:3" x14ac:dyDescent="0.25">
      <c r="B92" s="4">
        <v>180</v>
      </c>
      <c r="C92" s="3">
        <v>63</v>
      </c>
    </row>
    <row r="93" spans="2:3" x14ac:dyDescent="0.25">
      <c r="B93" s="4">
        <v>171</v>
      </c>
      <c r="C93" s="3">
        <v>62</v>
      </c>
    </row>
    <row r="94" spans="2:3" x14ac:dyDescent="0.25">
      <c r="B94" s="4">
        <v>165</v>
      </c>
      <c r="C94" s="3">
        <v>54</v>
      </c>
    </row>
    <row r="95" spans="2:3" x14ac:dyDescent="0.25">
      <c r="B95" s="4">
        <v>182</v>
      </c>
      <c r="C95" s="3">
        <v>65</v>
      </c>
    </row>
    <row r="96" spans="2:3" x14ac:dyDescent="0.25">
      <c r="B96" s="4">
        <v>165</v>
      </c>
      <c r="C96" s="3">
        <v>65</v>
      </c>
    </row>
    <row r="97" spans="2:3" x14ac:dyDescent="0.25">
      <c r="B97" s="4">
        <v>165</v>
      </c>
      <c r="C97" s="3">
        <v>57</v>
      </c>
    </row>
    <row r="98" spans="2:3" x14ac:dyDescent="0.25">
      <c r="B98" s="3">
        <v>185</v>
      </c>
      <c r="C98" s="3">
        <v>57</v>
      </c>
    </row>
    <row r="99" spans="2:3" x14ac:dyDescent="0.25">
      <c r="B99" s="3">
        <v>165</v>
      </c>
      <c r="C99" s="3">
        <v>50</v>
      </c>
    </row>
    <row r="100" spans="2:3" x14ac:dyDescent="0.25">
      <c r="B100" s="3">
        <v>173</v>
      </c>
      <c r="C100" s="3">
        <v>67</v>
      </c>
    </row>
    <row r="101" spans="2:3" x14ac:dyDescent="0.25">
      <c r="B101" s="3">
        <v>170</v>
      </c>
      <c r="C101" s="3">
        <v>72</v>
      </c>
    </row>
    <row r="102" spans="2:3" x14ac:dyDescent="0.25">
      <c r="B102" s="3">
        <v>189</v>
      </c>
      <c r="C102" s="3">
        <v>79</v>
      </c>
    </row>
    <row r="103" spans="2:3" x14ac:dyDescent="0.25">
      <c r="B103" s="3">
        <v>170</v>
      </c>
      <c r="C103" s="3">
        <v>64</v>
      </c>
    </row>
    <row r="104" spans="2:3" x14ac:dyDescent="0.25">
      <c r="B104" s="3">
        <v>185</v>
      </c>
      <c r="C104" s="3">
        <v>95</v>
      </c>
    </row>
    <row r="105" spans="2:3" x14ac:dyDescent="0.25">
      <c r="B105" s="3">
        <v>165</v>
      </c>
      <c r="C105" s="3">
        <v>58</v>
      </c>
    </row>
    <row r="106" spans="2:3" x14ac:dyDescent="0.25">
      <c r="B106" s="3">
        <v>189</v>
      </c>
      <c r="C106" s="3">
        <v>83</v>
      </c>
    </row>
    <row r="107" spans="2:3" x14ac:dyDescent="0.25">
      <c r="B107" s="3">
        <v>180</v>
      </c>
      <c r="C107" s="3">
        <v>75</v>
      </c>
    </row>
    <row r="108" spans="2:3" x14ac:dyDescent="0.25">
      <c r="B108" s="3">
        <v>192</v>
      </c>
      <c r="C108" s="3">
        <v>83</v>
      </c>
    </row>
    <row r="109" spans="2:3" x14ac:dyDescent="0.25">
      <c r="B109" s="3">
        <v>193</v>
      </c>
      <c r="C109" s="3">
        <v>85</v>
      </c>
    </row>
    <row r="110" spans="2:3" x14ac:dyDescent="0.25">
      <c r="B110" s="3">
        <v>165</v>
      </c>
      <c r="C110" s="3">
        <v>56</v>
      </c>
    </row>
    <row r="111" spans="2:3" x14ac:dyDescent="0.25">
      <c r="B111" s="3">
        <v>170</v>
      </c>
      <c r="C111" s="3">
        <v>60</v>
      </c>
    </row>
    <row r="112" spans="2:3" x14ac:dyDescent="0.25">
      <c r="B112" s="3">
        <v>167</v>
      </c>
      <c r="C112" s="3">
        <v>59</v>
      </c>
    </row>
    <row r="113" spans="2:3" x14ac:dyDescent="0.25">
      <c r="B113" s="3">
        <v>170</v>
      </c>
      <c r="C113" s="3">
        <v>90</v>
      </c>
    </row>
    <row r="114" spans="2:3" x14ac:dyDescent="0.25">
      <c r="B114" s="3">
        <v>168</v>
      </c>
      <c r="C114" s="3">
        <v>58</v>
      </c>
    </row>
    <row r="115" spans="2:3" x14ac:dyDescent="0.25">
      <c r="B115" s="3">
        <v>169</v>
      </c>
      <c r="C115" s="3">
        <v>51</v>
      </c>
    </row>
    <row r="116" spans="2:3" x14ac:dyDescent="0.25">
      <c r="B116" s="3">
        <v>170</v>
      </c>
      <c r="C116" s="3">
        <v>70</v>
      </c>
    </row>
    <row r="117" spans="2:3" x14ac:dyDescent="0.25">
      <c r="B117" s="3">
        <v>176</v>
      </c>
      <c r="C117" s="3">
        <v>75</v>
      </c>
    </row>
    <row r="118" spans="2:3" x14ac:dyDescent="0.25">
      <c r="B118" s="3">
        <v>173</v>
      </c>
      <c r="C118" s="3">
        <v>67</v>
      </c>
    </row>
    <row r="119" spans="2:3" x14ac:dyDescent="0.25">
      <c r="B119" s="3">
        <v>163</v>
      </c>
      <c r="C119" s="3">
        <v>45</v>
      </c>
    </row>
    <row r="120" spans="2:3" x14ac:dyDescent="0.25">
      <c r="B120" s="3">
        <v>162</v>
      </c>
      <c r="C120" s="3">
        <v>47</v>
      </c>
    </row>
    <row r="121" spans="2:3" x14ac:dyDescent="0.25">
      <c r="B121" s="3">
        <v>150</v>
      </c>
      <c r="C121" s="3">
        <v>50</v>
      </c>
    </row>
    <row r="122" spans="2:3" x14ac:dyDescent="0.25">
      <c r="B122" s="3">
        <v>175</v>
      </c>
      <c r="C122" s="3">
        <v>72</v>
      </c>
    </row>
    <row r="123" spans="2:3" x14ac:dyDescent="0.25">
      <c r="B123" s="3">
        <v>183</v>
      </c>
      <c r="C123" s="3">
        <v>65</v>
      </c>
    </row>
    <row r="124" spans="2:3" x14ac:dyDescent="0.25">
      <c r="B124" s="3">
        <v>167</v>
      </c>
      <c r="C124" s="3">
        <v>65</v>
      </c>
    </row>
    <row r="125" spans="2:3" x14ac:dyDescent="0.25">
      <c r="B125" s="3">
        <v>170</v>
      </c>
      <c r="C125" s="3">
        <v>58</v>
      </c>
    </row>
    <row r="126" spans="2:3" x14ac:dyDescent="0.25">
      <c r="B126" s="3">
        <v>181</v>
      </c>
      <c r="C126" s="3">
        <v>78</v>
      </c>
    </row>
    <row r="127" spans="2:3" x14ac:dyDescent="0.25">
      <c r="B127" s="3">
        <v>169</v>
      </c>
      <c r="C127" s="3">
        <v>57</v>
      </c>
    </row>
    <row r="128" spans="2:3" x14ac:dyDescent="0.25">
      <c r="B128" s="3">
        <v>172</v>
      </c>
      <c r="C128" s="3">
        <v>52</v>
      </c>
    </row>
    <row r="129" spans="2:3" x14ac:dyDescent="0.25">
      <c r="B129" s="3">
        <v>160</v>
      </c>
      <c r="C129" s="3">
        <v>48</v>
      </c>
    </row>
    <row r="130" spans="2:3" x14ac:dyDescent="0.25">
      <c r="B130" s="3">
        <v>173</v>
      </c>
      <c r="C130" s="3">
        <v>62</v>
      </c>
    </row>
    <row r="131" spans="2:3" x14ac:dyDescent="0.25">
      <c r="B131" s="3">
        <v>182</v>
      </c>
      <c r="C131" s="3">
        <v>64</v>
      </c>
    </row>
    <row r="132" spans="2:3" x14ac:dyDescent="0.25">
      <c r="B132" s="3">
        <v>168</v>
      </c>
      <c r="C132" s="3">
        <v>58</v>
      </c>
    </row>
    <row r="133" spans="2:3" x14ac:dyDescent="0.25">
      <c r="B133" s="3">
        <v>163</v>
      </c>
      <c r="C133" s="3">
        <v>62</v>
      </c>
    </row>
    <row r="134" spans="2:3" x14ac:dyDescent="0.25">
      <c r="B134" s="4">
        <v>160</v>
      </c>
      <c r="C134" s="3">
        <v>53</v>
      </c>
    </row>
    <row r="135" spans="2:3" x14ac:dyDescent="0.25">
      <c r="B135" s="3">
        <v>180</v>
      </c>
      <c r="C135" s="3">
        <v>75</v>
      </c>
    </row>
    <row r="136" spans="2:3" x14ac:dyDescent="0.25">
      <c r="B136" s="3">
        <v>177</v>
      </c>
      <c r="C136" s="3">
        <v>80</v>
      </c>
    </row>
    <row r="137" spans="2:3" x14ac:dyDescent="0.25">
      <c r="B137" s="3">
        <v>174</v>
      </c>
      <c r="C137" s="3">
        <v>80</v>
      </c>
    </row>
    <row r="138" spans="2:3" x14ac:dyDescent="0.25">
      <c r="B138" s="3">
        <v>160</v>
      </c>
      <c r="C138" s="3">
        <v>50</v>
      </c>
    </row>
    <row r="139" spans="2:3" x14ac:dyDescent="0.25">
      <c r="B139" s="3">
        <v>160</v>
      </c>
      <c r="C139" s="3">
        <v>52</v>
      </c>
    </row>
    <row r="140" spans="2:3" x14ac:dyDescent="0.25">
      <c r="B140" s="3">
        <v>190</v>
      </c>
      <c r="C140" s="3">
        <v>85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7"/>
  <sheetViews>
    <sheetView zoomScaleNormal="100" workbookViewId="0">
      <selection activeCell="A5" sqref="A5"/>
    </sheetView>
  </sheetViews>
  <sheetFormatPr defaultColWidth="11.42578125" defaultRowHeight="12.75" x14ac:dyDescent="0.2"/>
  <cols>
    <col min="1" max="1" width="7.28515625" style="8" customWidth="1"/>
    <col min="2" max="2" width="8.5703125" style="8" customWidth="1"/>
    <col min="3" max="3" width="14.85546875" style="8" customWidth="1"/>
    <col min="4" max="4" width="13.5703125" style="8" customWidth="1"/>
    <col min="5" max="5" width="16.140625" style="8" customWidth="1"/>
    <col min="6" max="6" width="16.42578125" style="8" customWidth="1"/>
    <col min="7" max="7" width="17.28515625" style="8" customWidth="1"/>
    <col min="8" max="8" width="11" style="9" customWidth="1"/>
    <col min="9" max="9" width="24.85546875" style="8" customWidth="1"/>
    <col min="10" max="10" width="11.42578125" style="8"/>
    <col min="11" max="11" width="10.28515625" style="8" customWidth="1"/>
    <col min="12" max="12" width="18.5703125" style="8" customWidth="1"/>
    <col min="13" max="16384" width="11.42578125" style="8"/>
  </cols>
  <sheetData>
    <row r="1" spans="1:14" x14ac:dyDescent="0.2">
      <c r="A1" s="7" t="s">
        <v>16</v>
      </c>
    </row>
    <row r="3" spans="1:14" x14ac:dyDescent="0.2">
      <c r="A3" s="9" t="s">
        <v>4</v>
      </c>
      <c r="B3" s="7" t="s">
        <v>17</v>
      </c>
    </row>
    <row r="4" spans="1:14" x14ac:dyDescent="0.2">
      <c r="A4" s="9" t="s">
        <v>5</v>
      </c>
      <c r="B4" s="7" t="s">
        <v>18</v>
      </c>
    </row>
    <row r="5" spans="1:14" ht="13.5" thickBot="1" x14ac:dyDescent="0.25"/>
    <row r="6" spans="1:14" ht="19.5" thickBot="1" x14ac:dyDescent="0.3">
      <c r="A6" s="10" t="s">
        <v>2</v>
      </c>
      <c r="B6" s="10" t="s">
        <v>3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58</v>
      </c>
      <c r="H6" s="9" t="s">
        <v>15</v>
      </c>
      <c r="I6" s="16" t="s">
        <v>24</v>
      </c>
      <c r="J6" s="19"/>
    </row>
    <row r="7" spans="1:14" ht="16.5" thickBot="1" x14ac:dyDescent="0.3">
      <c r="A7" s="12">
        <v>175</v>
      </c>
      <c r="B7" s="13">
        <v>1.2419300564485001</v>
      </c>
      <c r="C7" s="14">
        <f>LN(A7)</f>
        <v>5.1647859739235145</v>
      </c>
      <c r="D7" s="14">
        <f>LN(B7)</f>
        <v>0.21666666666666667</v>
      </c>
      <c r="E7" s="15">
        <f t="shared" ref="E7:E38" si="0">$J$16*POWER(A7,$J$17)</f>
        <v>1.1154370647951413</v>
      </c>
      <c r="F7" s="15">
        <f t="shared" ref="F7:F38" si="1">B7-E7</f>
        <v>0.12649299165335881</v>
      </c>
      <c r="G7" s="15">
        <f>F7^2</f>
        <v>1.6000476937416703E-2</v>
      </c>
      <c r="I7" s="20" t="s">
        <v>60</v>
      </c>
      <c r="J7" s="21"/>
    </row>
    <row r="8" spans="1:14" ht="15.75" x14ac:dyDescent="0.25">
      <c r="A8" s="12">
        <v>50</v>
      </c>
      <c r="B8" s="13">
        <v>2.4596031111569499</v>
      </c>
      <c r="C8" s="14">
        <f t="shared" ref="C8:D56" si="2">LN(A8)</f>
        <v>3.912023005428146</v>
      </c>
      <c r="D8" s="14">
        <f t="shared" si="2"/>
        <v>0.9</v>
      </c>
      <c r="E8" s="15">
        <f t="shared" si="0"/>
        <v>2.6607463466366785</v>
      </c>
      <c r="F8" s="15">
        <f t="shared" si="1"/>
        <v>-0.20114323547972868</v>
      </c>
      <c r="G8" s="15">
        <f t="shared" ref="G8:G56" si="3">F8^2</f>
        <v>4.0458601179253581E-2</v>
      </c>
      <c r="I8" s="26" t="s">
        <v>14</v>
      </c>
      <c r="J8" s="17">
        <f>INTERCEPT(Defects,Experience)</f>
        <v>7.2606180926176069</v>
      </c>
      <c r="K8" s="8" t="s">
        <v>39</v>
      </c>
      <c r="L8" s="8" t="s">
        <v>55</v>
      </c>
      <c r="N8" s="18"/>
    </row>
    <row r="9" spans="1:14" ht="16.5" thickBot="1" x14ac:dyDescent="0.3">
      <c r="A9" s="12">
        <v>168</v>
      </c>
      <c r="B9" s="13">
        <v>1.2754937178381829</v>
      </c>
      <c r="C9" s="14">
        <f t="shared" si="2"/>
        <v>5.1239639794032588</v>
      </c>
      <c r="D9" s="14">
        <f t="shared" si="2"/>
        <v>0.24333333333333326</v>
      </c>
      <c r="E9" s="15">
        <f t="shared" si="0"/>
        <v>1.1474876684082234</v>
      </c>
      <c r="F9" s="15">
        <f t="shared" si="1"/>
        <v>0.12800604942995952</v>
      </c>
      <c r="G9" s="15">
        <f t="shared" si="3"/>
        <v>1.638554869066524E-2</v>
      </c>
      <c r="I9" s="22" t="s">
        <v>13</v>
      </c>
      <c r="J9" s="23">
        <f>SLOPE(Defects,Experience)</f>
        <v>-4.0304534008202893E-2</v>
      </c>
      <c r="K9" s="8" t="s">
        <v>43</v>
      </c>
      <c r="L9" s="8" t="s">
        <v>56</v>
      </c>
    </row>
    <row r="10" spans="1:14" ht="16.5" thickBot="1" x14ac:dyDescent="0.3">
      <c r="A10" s="12">
        <v>183</v>
      </c>
      <c r="B10" s="13">
        <v>1.2502372500360879</v>
      </c>
      <c r="C10" s="14">
        <f t="shared" si="2"/>
        <v>5.2094861528414214</v>
      </c>
      <c r="D10" s="14">
        <f t="shared" si="2"/>
        <v>0.22333333333333338</v>
      </c>
      <c r="E10" s="15">
        <f t="shared" si="0"/>
        <v>1.0813674844227243</v>
      </c>
      <c r="F10" s="15">
        <f t="shared" si="1"/>
        <v>0.16886976561336353</v>
      </c>
      <c r="G10" s="15">
        <f t="shared" si="3"/>
        <v>2.8516997738312337E-2</v>
      </c>
      <c r="L10" s="8" t="s">
        <v>51</v>
      </c>
    </row>
    <row r="11" spans="1:14" ht="16.5" thickBot="1" x14ac:dyDescent="0.3">
      <c r="A11" s="12">
        <v>30</v>
      </c>
      <c r="B11" s="13">
        <v>3.2112705431535611</v>
      </c>
      <c r="C11" s="14">
        <f t="shared" si="2"/>
        <v>3.4011973816621555</v>
      </c>
      <c r="D11" s="14">
        <f t="shared" si="2"/>
        <v>1.1666666666666667</v>
      </c>
      <c r="E11" s="15">
        <f t="shared" si="0"/>
        <v>3.7927689440830847</v>
      </c>
      <c r="F11" s="15">
        <f t="shared" si="1"/>
        <v>-0.58149840092952365</v>
      </c>
      <c r="G11" s="15">
        <f t="shared" si="3"/>
        <v>0.33814039028359305</v>
      </c>
      <c r="I11" s="16" t="s">
        <v>26</v>
      </c>
      <c r="J11" s="43">
        <f>RSQ(Defects,Experience)</f>
        <v>0.48757559108693638</v>
      </c>
      <c r="L11" s="8" t="s">
        <v>53</v>
      </c>
    </row>
    <row r="12" spans="1:14" ht="15.75" x14ac:dyDescent="0.25">
      <c r="A12" s="12">
        <v>78</v>
      </c>
      <c r="B12" s="13">
        <v>2.3009758908928251</v>
      </c>
      <c r="C12" s="14">
        <f t="shared" si="2"/>
        <v>4.3567088266895917</v>
      </c>
      <c r="D12" s="14">
        <f t="shared" si="2"/>
        <v>0.83333333333333337</v>
      </c>
      <c r="E12" s="15">
        <f t="shared" si="0"/>
        <v>1.9542666168715561</v>
      </c>
      <c r="F12" s="15">
        <f t="shared" si="1"/>
        <v>0.34670927402126894</v>
      </c>
      <c r="G12" s="15">
        <f t="shared" si="3"/>
        <v>0.12020732069235536</v>
      </c>
    </row>
    <row r="13" spans="1:14" ht="16.5" thickBot="1" x14ac:dyDescent="0.3">
      <c r="A13" s="12">
        <v>69</v>
      </c>
      <c r="B13" s="13">
        <v>1.967309093602797</v>
      </c>
      <c r="C13" s="14">
        <f t="shared" si="2"/>
        <v>4.2341065045972597</v>
      </c>
      <c r="D13" s="14">
        <f t="shared" si="2"/>
        <v>0.67666666666666664</v>
      </c>
      <c r="E13" s="15">
        <f t="shared" si="0"/>
        <v>2.1278145275320113</v>
      </c>
      <c r="F13" s="15">
        <f t="shared" si="1"/>
        <v>-0.16050543392921424</v>
      </c>
      <c r="G13" s="15">
        <f t="shared" si="3"/>
        <v>2.5761994320805358E-2</v>
      </c>
    </row>
    <row r="14" spans="1:14" ht="19.5" thickBot="1" x14ac:dyDescent="0.3">
      <c r="A14" s="12">
        <v>179</v>
      </c>
      <c r="B14" s="13">
        <v>1.2712491503214047</v>
      </c>
      <c r="C14" s="14">
        <f t="shared" si="2"/>
        <v>5.1873858058407549</v>
      </c>
      <c r="D14" s="14">
        <f t="shared" si="2"/>
        <v>0.24000000000000002</v>
      </c>
      <c r="E14" s="15">
        <f t="shared" si="0"/>
        <v>1.0980798483777596</v>
      </c>
      <c r="F14" s="15">
        <f t="shared" si="1"/>
        <v>0.1731693019436451</v>
      </c>
      <c r="G14" s="15">
        <f t="shared" si="3"/>
        <v>2.9987607135649328E-2</v>
      </c>
      <c r="H14" s="9" t="s">
        <v>6</v>
      </c>
      <c r="I14" s="16" t="s">
        <v>25</v>
      </c>
    </row>
    <row r="15" spans="1:14" ht="19.5" thickBot="1" x14ac:dyDescent="0.3">
      <c r="A15" s="12">
        <v>65</v>
      </c>
      <c r="B15" s="13">
        <v>1.8838797239649627</v>
      </c>
      <c r="C15" s="14">
        <f t="shared" si="2"/>
        <v>4.1743872698956368</v>
      </c>
      <c r="D15" s="14">
        <f t="shared" si="2"/>
        <v>0.6333333333333333</v>
      </c>
      <c r="E15" s="15">
        <f t="shared" si="0"/>
        <v>2.2178490595732496</v>
      </c>
      <c r="F15" s="15">
        <f t="shared" si="1"/>
        <v>-0.3339693356082869</v>
      </c>
      <c r="G15" s="15">
        <f t="shared" si="3"/>
        <v>0.11153551712664057</v>
      </c>
      <c r="I15" s="27" t="s">
        <v>59</v>
      </c>
      <c r="J15" s="21"/>
      <c r="L15" s="48" t="s">
        <v>63</v>
      </c>
    </row>
    <row r="16" spans="1:14" ht="15.75" x14ac:dyDescent="0.25">
      <c r="A16" s="12">
        <v>7</v>
      </c>
      <c r="B16" s="13">
        <v>12.182493960703473</v>
      </c>
      <c r="C16" s="14">
        <f t="shared" si="2"/>
        <v>1.9459101490553132</v>
      </c>
      <c r="D16" s="14">
        <f t="shared" si="2"/>
        <v>2.5</v>
      </c>
      <c r="E16" s="15">
        <f t="shared" si="0"/>
        <v>10.412419696162315</v>
      </c>
      <c r="F16" s="15">
        <f t="shared" si="1"/>
        <v>1.770074264541158</v>
      </c>
      <c r="G16" s="15">
        <f t="shared" si="3"/>
        <v>3.1331629019909215</v>
      </c>
      <c r="I16" s="28" t="s">
        <v>14</v>
      </c>
      <c r="J16" s="44">
        <f>EXP(INTERCEPT(lnY,lnX))</f>
        <v>40.180112861779968</v>
      </c>
      <c r="K16" s="8" t="s">
        <v>39</v>
      </c>
      <c r="L16" s="8" t="s">
        <v>54</v>
      </c>
    </row>
    <row r="17" spans="1:12" ht="16.5" thickBot="1" x14ac:dyDescent="0.3">
      <c r="A17" s="12">
        <v>26</v>
      </c>
      <c r="B17" s="13">
        <v>3.7061737122101981</v>
      </c>
      <c r="C17" s="14">
        <f t="shared" si="2"/>
        <v>3.2580965380214821</v>
      </c>
      <c r="D17" s="14">
        <f t="shared" si="2"/>
        <v>1.3099999999999998</v>
      </c>
      <c r="E17" s="15">
        <f t="shared" si="0"/>
        <v>4.1887476616560955</v>
      </c>
      <c r="F17" s="15">
        <f t="shared" si="1"/>
        <v>-0.48257394944589738</v>
      </c>
      <c r="G17" s="15">
        <f t="shared" si="3"/>
        <v>0.23287761668381152</v>
      </c>
      <c r="I17" s="31" t="s">
        <v>13</v>
      </c>
      <c r="J17" s="45">
        <f>SLOPE(lnY,lnX)</f>
        <v>-0.69395438105553842</v>
      </c>
      <c r="L17" s="8" t="s">
        <v>51</v>
      </c>
    </row>
    <row r="18" spans="1:12" ht="16.5" thickBot="1" x14ac:dyDescent="0.3">
      <c r="A18" s="12">
        <v>9</v>
      </c>
      <c r="B18" s="13">
        <v>13.022344200125602</v>
      </c>
      <c r="C18" s="14">
        <f t="shared" si="2"/>
        <v>2.1972245773362196</v>
      </c>
      <c r="D18" s="14">
        <f t="shared" si="2"/>
        <v>2.5666666666666669</v>
      </c>
      <c r="E18" s="15">
        <f t="shared" si="0"/>
        <v>8.7460183114421461</v>
      </c>
      <c r="F18" s="15">
        <f t="shared" si="1"/>
        <v>4.2763258886834556</v>
      </c>
      <c r="G18" s="15">
        <f t="shared" si="3"/>
        <v>18.286963106224345</v>
      </c>
    </row>
    <row r="19" spans="1:12" ht="15.75" x14ac:dyDescent="0.25">
      <c r="A19" s="12">
        <v>199</v>
      </c>
      <c r="B19" s="13">
        <v>1.2544116610226577</v>
      </c>
      <c r="C19" s="14">
        <f t="shared" si="2"/>
        <v>5.2933048247244923</v>
      </c>
      <c r="D19" s="14">
        <f t="shared" si="2"/>
        <v>0.2266666666666666</v>
      </c>
      <c r="E19" s="15">
        <f t="shared" si="0"/>
        <v>1.0202626507739174</v>
      </c>
      <c r="F19" s="15">
        <f t="shared" si="1"/>
        <v>0.23414901024874024</v>
      </c>
      <c r="G19" s="15">
        <f t="shared" si="3"/>
        <v>5.4825759000464665E-2</v>
      </c>
      <c r="H19" s="9" t="s">
        <v>9</v>
      </c>
      <c r="I19" s="28" t="s">
        <v>37</v>
      </c>
      <c r="J19" s="46">
        <f>COUNT(Experience)</f>
        <v>50</v>
      </c>
    </row>
    <row r="20" spans="1:12" ht="15.75" x14ac:dyDescent="0.25">
      <c r="A20" s="12">
        <v>66</v>
      </c>
      <c r="B20" s="13">
        <v>2.0612927475561325</v>
      </c>
      <c r="C20" s="14">
        <f t="shared" si="2"/>
        <v>4.1896547420264252</v>
      </c>
      <c r="D20" s="14">
        <f t="shared" si="2"/>
        <v>0.72333333333333327</v>
      </c>
      <c r="E20" s="15">
        <f t="shared" si="0"/>
        <v>2.1944751469932204</v>
      </c>
      <c r="F20" s="15">
        <f t="shared" si="1"/>
        <v>-0.13318239943708798</v>
      </c>
      <c r="G20" s="15">
        <f t="shared" si="3"/>
        <v>1.7737551519820052E-2</v>
      </c>
      <c r="I20" s="29" t="s">
        <v>12</v>
      </c>
      <c r="J20" s="30">
        <f>AVERAGE(G7:G56)</f>
        <v>1.4188719541764465</v>
      </c>
    </row>
    <row r="21" spans="1:12" ht="15.75" x14ac:dyDescent="0.25">
      <c r="A21" s="12">
        <v>182</v>
      </c>
      <c r="B21" s="13">
        <v>1.2460767305873808</v>
      </c>
      <c r="C21" s="14">
        <f t="shared" si="2"/>
        <v>5.2040066870767951</v>
      </c>
      <c r="D21" s="14">
        <f t="shared" si="2"/>
        <v>0.21999999999999997</v>
      </c>
      <c r="E21" s="15">
        <f t="shared" si="0"/>
        <v>1.0854872111613485</v>
      </c>
      <c r="F21" s="15">
        <f t="shared" si="1"/>
        <v>0.16058951942603228</v>
      </c>
      <c r="G21" s="15">
        <f t="shared" si="3"/>
        <v>2.5788993749483999E-2</v>
      </c>
      <c r="I21" s="29" t="s">
        <v>23</v>
      </c>
      <c r="J21" s="30">
        <f>_xlfn.VAR.P(Defects)</f>
        <v>14.748016700979552</v>
      </c>
    </row>
    <row r="22" spans="1:12" ht="16.5" thickBot="1" x14ac:dyDescent="0.3">
      <c r="A22" s="12">
        <v>7</v>
      </c>
      <c r="B22" s="13">
        <v>12.764484508307035</v>
      </c>
      <c r="C22" s="14">
        <f t="shared" si="2"/>
        <v>1.9459101490553132</v>
      </c>
      <c r="D22" s="14">
        <f t="shared" si="2"/>
        <v>2.5466666666666669</v>
      </c>
      <c r="E22" s="15">
        <f t="shared" si="0"/>
        <v>10.412419696162315</v>
      </c>
      <c r="F22" s="15">
        <f t="shared" si="1"/>
        <v>2.3520648121447199</v>
      </c>
      <c r="G22" s="15">
        <f t="shared" si="3"/>
        <v>5.5322088805293763</v>
      </c>
      <c r="I22" s="31" t="s">
        <v>40</v>
      </c>
      <c r="J22" s="32">
        <f>1-J20/J21</f>
        <v>0.90379235507088851</v>
      </c>
      <c r="L22" s="8" t="s">
        <v>52</v>
      </c>
    </row>
    <row r="23" spans="1:12" ht="15.75" x14ac:dyDescent="0.25">
      <c r="A23" s="12">
        <v>130</v>
      </c>
      <c r="B23" s="13">
        <v>1.2586000099294778</v>
      </c>
      <c r="C23" s="14">
        <f t="shared" si="2"/>
        <v>4.8675344504555822</v>
      </c>
      <c r="D23" s="14">
        <f t="shared" si="2"/>
        <v>0.22999999999999998</v>
      </c>
      <c r="E23" s="15">
        <f t="shared" si="0"/>
        <v>1.3709793129652634</v>
      </c>
      <c r="F23" s="15">
        <f t="shared" si="1"/>
        <v>-0.11237930303578558</v>
      </c>
      <c r="G23" s="15">
        <f t="shared" si="3"/>
        <v>1.2629107750808926E-2</v>
      </c>
    </row>
    <row r="24" spans="1:12" ht="15.75" x14ac:dyDescent="0.25">
      <c r="A24" s="12">
        <v>60</v>
      </c>
      <c r="B24" s="13">
        <v>1.8838797239649627</v>
      </c>
      <c r="C24" s="14">
        <f t="shared" si="2"/>
        <v>4.0943445622221004</v>
      </c>
      <c r="D24" s="14">
        <f t="shared" si="2"/>
        <v>0.6333333333333333</v>
      </c>
      <c r="E24" s="15">
        <f t="shared" si="0"/>
        <v>2.3445273422689752</v>
      </c>
      <c r="F24" s="15">
        <f t="shared" si="1"/>
        <v>-0.46064761830401246</v>
      </c>
      <c r="G24" s="15">
        <f t="shared" si="3"/>
        <v>0.21219622824915915</v>
      </c>
      <c r="H24" s="9" t="s">
        <v>10</v>
      </c>
    </row>
    <row r="25" spans="1:12" ht="15.75" x14ac:dyDescent="0.25">
      <c r="A25" s="12">
        <v>158</v>
      </c>
      <c r="B25" s="13">
        <v>1.1932332824015675</v>
      </c>
      <c r="C25" s="14">
        <f t="shared" si="2"/>
        <v>5.0625950330269669</v>
      </c>
      <c r="D25" s="14">
        <f t="shared" si="2"/>
        <v>0.17666666666666664</v>
      </c>
      <c r="E25" s="15">
        <f t="shared" si="0"/>
        <v>1.1974115263465224</v>
      </c>
      <c r="F25" s="15">
        <f t="shared" si="1"/>
        <v>-4.178243944954918E-3</v>
      </c>
      <c r="G25" s="15">
        <f t="shared" si="3"/>
        <v>1.7457722463552435E-5</v>
      </c>
    </row>
    <row r="26" spans="1:12" ht="15.75" x14ac:dyDescent="0.25">
      <c r="A26" s="12">
        <v>189</v>
      </c>
      <c r="B26" s="13">
        <v>1.2502372500360879</v>
      </c>
      <c r="C26" s="14">
        <f t="shared" si="2"/>
        <v>5.2417470150596426</v>
      </c>
      <c r="D26" s="14">
        <f t="shared" si="2"/>
        <v>0.22333333333333338</v>
      </c>
      <c r="E26" s="15">
        <f t="shared" si="0"/>
        <v>1.0574272791387047</v>
      </c>
      <c r="F26" s="15">
        <f t="shared" si="1"/>
        <v>0.19280997089738316</v>
      </c>
      <c r="G26" s="15">
        <f t="shared" si="3"/>
        <v>3.7175684877449745E-2</v>
      </c>
    </row>
    <row r="27" spans="1:12" ht="15.75" x14ac:dyDescent="0.25">
      <c r="A27" s="12">
        <v>159</v>
      </c>
      <c r="B27" s="13">
        <v>1.2712491503214047</v>
      </c>
      <c r="C27" s="14">
        <f t="shared" si="2"/>
        <v>5.0689042022202315</v>
      </c>
      <c r="D27" s="14">
        <f t="shared" si="2"/>
        <v>0.24000000000000002</v>
      </c>
      <c r="E27" s="15">
        <f t="shared" si="0"/>
        <v>1.1921803887121554</v>
      </c>
      <c r="F27" s="15">
        <f t="shared" si="1"/>
        <v>7.9068761609249361E-2</v>
      </c>
      <c r="G27" s="15">
        <f t="shared" si="3"/>
        <v>6.2518690624203052E-3</v>
      </c>
    </row>
    <row r="28" spans="1:12" ht="15.75" x14ac:dyDescent="0.25">
      <c r="A28" s="12">
        <v>80</v>
      </c>
      <c r="B28" s="13">
        <v>1.3143382845755833</v>
      </c>
      <c r="C28" s="14">
        <f t="shared" si="2"/>
        <v>4.3820266346738812</v>
      </c>
      <c r="D28" s="14">
        <f t="shared" si="2"/>
        <v>0.27333333333333332</v>
      </c>
      <c r="E28" s="15">
        <f t="shared" si="0"/>
        <v>1.9202311842472366</v>
      </c>
      <c r="F28" s="15">
        <f t="shared" si="1"/>
        <v>-0.60589289967165327</v>
      </c>
      <c r="G28" s="15">
        <f t="shared" si="3"/>
        <v>0.36710620587252407</v>
      </c>
    </row>
    <row r="29" spans="1:12" ht="15" customHeight="1" x14ac:dyDescent="0.25">
      <c r="A29" s="12">
        <v>13</v>
      </c>
      <c r="B29" s="13">
        <v>6.6858944422792685</v>
      </c>
      <c r="C29" s="14">
        <f t="shared" si="2"/>
        <v>2.5649493574615367</v>
      </c>
      <c r="D29" s="14">
        <f t="shared" si="2"/>
        <v>1.9</v>
      </c>
      <c r="E29" s="15">
        <f t="shared" si="0"/>
        <v>6.7761854422882886</v>
      </c>
      <c r="F29" s="15">
        <f t="shared" si="1"/>
        <v>-9.0291000009020017E-2</v>
      </c>
      <c r="G29" s="15">
        <f t="shared" si="3"/>
        <v>8.1524646826288526E-3</v>
      </c>
    </row>
    <row r="30" spans="1:12" ht="15.75" x14ac:dyDescent="0.25">
      <c r="A30" s="12">
        <v>146</v>
      </c>
      <c r="B30" s="13">
        <v>1.2132871551734909</v>
      </c>
      <c r="C30" s="14">
        <f t="shared" si="2"/>
        <v>4.9836066217083363</v>
      </c>
      <c r="D30" s="14">
        <f t="shared" si="2"/>
        <v>0.19333333333333338</v>
      </c>
      <c r="E30" s="15">
        <f t="shared" si="0"/>
        <v>1.2648790686383724</v>
      </c>
      <c r="F30" s="15">
        <f t="shared" si="1"/>
        <v>-5.1591913464881456E-2</v>
      </c>
      <c r="G30" s="15">
        <f t="shared" si="3"/>
        <v>2.6617255349678163E-3</v>
      </c>
    </row>
    <row r="31" spans="1:12" ht="15.75" x14ac:dyDescent="0.25">
      <c r="A31" s="12">
        <v>6</v>
      </c>
      <c r="B31" s="13">
        <v>9.6471898594419354</v>
      </c>
      <c r="C31" s="14">
        <f t="shared" si="2"/>
        <v>1.791759469228055</v>
      </c>
      <c r="D31" s="14">
        <f t="shared" si="2"/>
        <v>2.2666666666666666</v>
      </c>
      <c r="E31" s="15">
        <f t="shared" si="0"/>
        <v>11.588031923959756</v>
      </c>
      <c r="F31" s="15">
        <f t="shared" si="1"/>
        <v>-1.9408420645178204</v>
      </c>
      <c r="G31" s="15">
        <f t="shared" si="3"/>
        <v>3.7668679194017951</v>
      </c>
    </row>
    <row r="32" spans="1:12" ht="15.75" x14ac:dyDescent="0.25">
      <c r="A32" s="12">
        <v>15</v>
      </c>
      <c r="B32" s="13">
        <v>7.3890560989306504</v>
      </c>
      <c r="C32" s="14">
        <f t="shared" si="2"/>
        <v>2.7080502011022101</v>
      </c>
      <c r="D32" s="14">
        <f t="shared" si="2"/>
        <v>2</v>
      </c>
      <c r="E32" s="15">
        <f t="shared" si="0"/>
        <v>6.1356061001530406</v>
      </c>
      <c r="F32" s="15">
        <f t="shared" si="1"/>
        <v>1.2534499987776098</v>
      </c>
      <c r="G32" s="15">
        <f t="shared" si="3"/>
        <v>1.5711368994355899</v>
      </c>
    </row>
    <row r="33" spans="1:11" ht="15.75" x14ac:dyDescent="0.25">
      <c r="A33" s="12">
        <v>121</v>
      </c>
      <c r="B33" s="13">
        <v>1.2797524575205039</v>
      </c>
      <c r="C33" s="14">
        <f t="shared" si="2"/>
        <v>4.7957905455967413</v>
      </c>
      <c r="D33" s="14">
        <f t="shared" si="2"/>
        <v>0.24666666666666659</v>
      </c>
      <c r="E33" s="15">
        <f t="shared" si="0"/>
        <v>1.4409639632428917</v>
      </c>
      <c r="F33" s="15">
        <f t="shared" si="1"/>
        <v>-0.16121150572238774</v>
      </c>
      <c r="G33" s="15">
        <f t="shared" si="3"/>
        <v>2.5989149577279453E-2</v>
      </c>
    </row>
    <row r="34" spans="1:11" ht="15.75" x14ac:dyDescent="0.25">
      <c r="A34" s="12">
        <v>172</v>
      </c>
      <c r="B34" s="13">
        <v>1.1426308117957227</v>
      </c>
      <c r="C34" s="14">
        <f t="shared" si="2"/>
        <v>5.1474944768134527</v>
      </c>
      <c r="D34" s="14">
        <f t="shared" si="2"/>
        <v>0.13333333333333339</v>
      </c>
      <c r="E34" s="15">
        <f t="shared" si="0"/>
        <v>1.1289023902880064</v>
      </c>
      <c r="F34" s="15">
        <f t="shared" si="1"/>
        <v>1.3728421507716249E-2</v>
      </c>
      <c r="G34" s="15">
        <f t="shared" si="3"/>
        <v>1.8846955709352607E-4</v>
      </c>
    </row>
    <row r="35" spans="1:11" ht="15.75" x14ac:dyDescent="0.25">
      <c r="A35" s="12">
        <v>130</v>
      </c>
      <c r="B35" s="13">
        <v>1.3319801460865273</v>
      </c>
      <c r="C35" s="14">
        <f t="shared" si="2"/>
        <v>4.8675344504555822</v>
      </c>
      <c r="D35" s="14">
        <f t="shared" si="2"/>
        <v>0.28666666666666668</v>
      </c>
      <c r="E35" s="15">
        <f t="shared" si="0"/>
        <v>1.3709793129652634</v>
      </c>
      <c r="F35" s="15">
        <f t="shared" si="1"/>
        <v>-3.8999166878736169E-2</v>
      </c>
      <c r="G35" s="15">
        <f t="shared" si="3"/>
        <v>1.5209350172355122E-3</v>
      </c>
    </row>
    <row r="36" spans="1:11" ht="15.75" x14ac:dyDescent="0.25">
      <c r="A36" s="12">
        <v>198</v>
      </c>
      <c r="B36" s="13">
        <v>1.1579679093880269</v>
      </c>
      <c r="C36" s="14">
        <f t="shared" si="2"/>
        <v>5.2882670306945352</v>
      </c>
      <c r="D36" s="14">
        <f t="shared" si="2"/>
        <v>0.14666666666666664</v>
      </c>
      <c r="E36" s="15">
        <f t="shared" si="0"/>
        <v>1.0238357303260379</v>
      </c>
      <c r="F36" s="15">
        <f t="shared" si="1"/>
        <v>0.13413217906198893</v>
      </c>
      <c r="G36" s="15">
        <f t="shared" si="3"/>
        <v>1.7991441459917462E-2</v>
      </c>
    </row>
    <row r="37" spans="1:11" ht="15.75" x14ac:dyDescent="0.25">
      <c r="A37" s="12">
        <v>68</v>
      </c>
      <c r="B37" s="13">
        <v>1.5168967963882134</v>
      </c>
      <c r="C37" s="14">
        <f t="shared" si="2"/>
        <v>4.219507705176107</v>
      </c>
      <c r="D37" s="14">
        <f t="shared" si="2"/>
        <v>0.41666666666666669</v>
      </c>
      <c r="E37" s="15">
        <f t="shared" si="0"/>
        <v>2.1494807694306126</v>
      </c>
      <c r="F37" s="15">
        <f t="shared" si="1"/>
        <v>-0.63258397304239922</v>
      </c>
      <c r="G37" s="15">
        <f t="shared" si="3"/>
        <v>0.40016248295010687</v>
      </c>
    </row>
    <row r="38" spans="1:11" ht="15.75" x14ac:dyDescent="0.25">
      <c r="A38" s="12">
        <v>74</v>
      </c>
      <c r="B38" s="13">
        <v>2.0475965007884529</v>
      </c>
      <c r="C38" s="14">
        <f t="shared" si="2"/>
        <v>4.3040650932041702</v>
      </c>
      <c r="D38" s="14">
        <f t="shared" si="2"/>
        <v>0.71666666666666667</v>
      </c>
      <c r="E38" s="15">
        <f t="shared" si="0"/>
        <v>2.0269806889443958</v>
      </c>
      <c r="F38" s="15">
        <f t="shared" si="1"/>
        <v>2.0615811844057141E-2</v>
      </c>
      <c r="G38" s="15">
        <f t="shared" si="3"/>
        <v>4.2501169798956674E-4</v>
      </c>
    </row>
    <row r="39" spans="1:11" ht="15.75" x14ac:dyDescent="0.25">
      <c r="A39" s="12">
        <v>67</v>
      </c>
      <c r="B39" s="13">
        <v>1.7623826407286585</v>
      </c>
      <c r="C39" s="14">
        <f t="shared" si="2"/>
        <v>4.2046926193909657</v>
      </c>
      <c r="D39" s="14">
        <f t="shared" si="2"/>
        <v>0.56666666666666665</v>
      </c>
      <c r="E39" s="15">
        <f t="shared" ref="E39:E56" si="4">$J$16*POWER(A39,$J$17)</f>
        <v>2.1716935567579854</v>
      </c>
      <c r="F39" s="15">
        <f t="shared" ref="F39:F56" si="5">B39-E39</f>
        <v>-0.4093109160293269</v>
      </c>
      <c r="G39" s="15">
        <f t="shared" si="3"/>
        <v>0.16753542598076671</v>
      </c>
      <c r="H39" s="9" t="s">
        <v>11</v>
      </c>
      <c r="I39" s="8" t="s">
        <v>27</v>
      </c>
    </row>
    <row r="40" spans="1:11" ht="15.75" x14ac:dyDescent="0.25">
      <c r="A40" s="12">
        <v>10</v>
      </c>
      <c r="B40" s="13">
        <v>5.2944900504700296</v>
      </c>
      <c r="C40" s="14">
        <f t="shared" si="2"/>
        <v>2.3025850929940459</v>
      </c>
      <c r="D40" s="14">
        <f t="shared" si="2"/>
        <v>1.6666666666666667</v>
      </c>
      <c r="E40" s="15">
        <f t="shared" si="4"/>
        <v>8.129367768233255</v>
      </c>
      <c r="F40" s="15">
        <f t="shared" si="5"/>
        <v>-2.8348777177632254</v>
      </c>
      <c r="G40" s="15">
        <f t="shared" si="3"/>
        <v>8.0365316746704334</v>
      </c>
      <c r="I40" s="34" t="s">
        <v>44</v>
      </c>
      <c r="J40" s="8">
        <v>100</v>
      </c>
      <c r="K40" s="8" t="s">
        <v>45</v>
      </c>
    </row>
    <row r="41" spans="1:11" ht="15.75" x14ac:dyDescent="0.25">
      <c r="A41" s="12">
        <v>36</v>
      </c>
      <c r="B41" s="13">
        <v>3.2112705431535611</v>
      </c>
      <c r="C41" s="14">
        <f t="shared" si="2"/>
        <v>3.5835189384561099</v>
      </c>
      <c r="D41" s="14">
        <f t="shared" si="2"/>
        <v>1.1666666666666667</v>
      </c>
      <c r="E41" s="15">
        <f t="shared" si="4"/>
        <v>3.3420136059010996</v>
      </c>
      <c r="F41" s="15">
        <f t="shared" si="5"/>
        <v>-0.13074306274753855</v>
      </c>
      <c r="G41" s="15">
        <f t="shared" si="3"/>
        <v>1.7093748456606803E-2</v>
      </c>
      <c r="I41" s="34" t="s">
        <v>38</v>
      </c>
      <c r="J41" s="33">
        <f>J16*100^J17</f>
        <v>1.6447594494950382</v>
      </c>
      <c r="K41" s="8" t="s">
        <v>39</v>
      </c>
    </row>
    <row r="42" spans="1:11" ht="15.75" x14ac:dyDescent="0.25">
      <c r="A42" s="12">
        <v>177</v>
      </c>
      <c r="B42" s="13">
        <v>1.2336780599567432</v>
      </c>
      <c r="C42" s="14">
        <f t="shared" si="2"/>
        <v>5.1761497325738288</v>
      </c>
      <c r="D42" s="14">
        <f t="shared" si="2"/>
        <v>0.20999999999999994</v>
      </c>
      <c r="E42" s="15">
        <f t="shared" si="4"/>
        <v>1.1066753984205489</v>
      </c>
      <c r="F42" s="15">
        <f t="shared" si="5"/>
        <v>0.12700266153619433</v>
      </c>
      <c r="G42" s="15">
        <f t="shared" si="3"/>
        <v>1.6129676037277135E-2</v>
      </c>
    </row>
    <row r="43" spans="1:11" ht="15.75" x14ac:dyDescent="0.25">
      <c r="A43" s="12">
        <v>143</v>
      </c>
      <c r="B43" s="13">
        <v>1.3453667691074913</v>
      </c>
      <c r="C43" s="14">
        <f t="shared" si="2"/>
        <v>4.962844630259907</v>
      </c>
      <c r="D43" s="14">
        <f t="shared" si="2"/>
        <v>0.29666666666666663</v>
      </c>
      <c r="E43" s="15">
        <f t="shared" si="4"/>
        <v>1.2832352069873845</v>
      </c>
      <c r="F43" s="15">
        <f t="shared" si="5"/>
        <v>6.2131562120106842E-2</v>
      </c>
      <c r="G43" s="15">
        <f t="shared" si="3"/>
        <v>3.8603310114846954E-3</v>
      </c>
      <c r="I43" s="8" t="s">
        <v>46</v>
      </c>
      <c r="J43" s="8">
        <f>MIN(Experience)</f>
        <v>5</v>
      </c>
      <c r="K43" s="8" t="s">
        <v>45</v>
      </c>
    </row>
    <row r="44" spans="1:11" ht="15.75" x14ac:dyDescent="0.25">
      <c r="A44" s="12">
        <v>172</v>
      </c>
      <c r="B44" s="13">
        <v>1.2336780599567432</v>
      </c>
      <c r="C44" s="14">
        <f t="shared" si="2"/>
        <v>5.1474944768134527</v>
      </c>
      <c r="D44" s="14">
        <f t="shared" si="2"/>
        <v>0.20999999999999994</v>
      </c>
      <c r="E44" s="15">
        <f t="shared" si="4"/>
        <v>1.1289023902880064</v>
      </c>
      <c r="F44" s="15">
        <f t="shared" si="5"/>
        <v>0.10477566966873675</v>
      </c>
      <c r="G44" s="15">
        <f t="shared" si="3"/>
        <v>1.0977940954532242E-2</v>
      </c>
      <c r="I44" s="8" t="s">
        <v>47</v>
      </c>
      <c r="J44" s="8">
        <f>MAX(Experience)</f>
        <v>199</v>
      </c>
      <c r="K44" s="8" t="s">
        <v>45</v>
      </c>
    </row>
    <row r="45" spans="1:11" ht="15.75" x14ac:dyDescent="0.25">
      <c r="A45" s="12">
        <v>11</v>
      </c>
      <c r="B45" s="13">
        <v>6.0496474644129465</v>
      </c>
      <c r="C45" s="14">
        <f t="shared" si="2"/>
        <v>2.3978952727983707</v>
      </c>
      <c r="D45" s="14">
        <f t="shared" si="2"/>
        <v>1.8</v>
      </c>
      <c r="E45" s="15">
        <f t="shared" si="4"/>
        <v>7.6090797520368483</v>
      </c>
      <c r="F45" s="15">
        <f t="shared" si="5"/>
        <v>-1.5594322876239017</v>
      </c>
      <c r="G45" s="15">
        <f t="shared" si="3"/>
        <v>2.4318290596839156</v>
      </c>
    </row>
    <row r="46" spans="1:11" ht="15.75" x14ac:dyDescent="0.25">
      <c r="A46" s="12">
        <v>90</v>
      </c>
      <c r="B46" s="13">
        <v>1.3588879299265091</v>
      </c>
      <c r="C46" s="14">
        <f t="shared" si="2"/>
        <v>4.499809670330265</v>
      </c>
      <c r="D46" s="14">
        <f t="shared" si="2"/>
        <v>0.3066666666666667</v>
      </c>
      <c r="E46" s="15">
        <f t="shared" si="4"/>
        <v>1.7695221416126694</v>
      </c>
      <c r="F46" s="15">
        <f t="shared" si="5"/>
        <v>-0.41063421168616032</v>
      </c>
      <c r="G46" s="15">
        <f t="shared" si="3"/>
        <v>0.16862045580711432</v>
      </c>
      <c r="I46" s="8" t="s">
        <v>57</v>
      </c>
    </row>
    <row r="47" spans="1:11" ht="15.75" x14ac:dyDescent="0.25">
      <c r="A47" s="12">
        <v>73</v>
      </c>
      <c r="B47" s="13">
        <v>1.3634251141321778</v>
      </c>
      <c r="C47" s="14">
        <f t="shared" si="2"/>
        <v>4.290459441148391</v>
      </c>
      <c r="D47" s="14">
        <f t="shared" si="2"/>
        <v>0.31</v>
      </c>
      <c r="E47" s="15">
        <f t="shared" si="4"/>
        <v>2.0462094696279194</v>
      </c>
      <c r="F47" s="15">
        <f t="shared" si="5"/>
        <v>-0.68278435549574157</v>
      </c>
      <c r="G47" s="15">
        <f t="shared" si="3"/>
        <v>0.46619447610973519</v>
      </c>
    </row>
    <row r="48" spans="1:11" ht="15.75" x14ac:dyDescent="0.25">
      <c r="A48" s="12">
        <v>66</v>
      </c>
      <c r="B48" s="13">
        <v>2.4596031111569499</v>
      </c>
      <c r="C48" s="14">
        <f t="shared" si="2"/>
        <v>4.1896547420264252</v>
      </c>
      <c r="D48" s="14">
        <f t="shared" si="2"/>
        <v>0.9</v>
      </c>
      <c r="E48" s="15">
        <f t="shared" si="4"/>
        <v>2.1944751469932204</v>
      </c>
      <c r="F48" s="15">
        <f t="shared" si="5"/>
        <v>0.26512796416372941</v>
      </c>
      <c r="G48" s="15">
        <f t="shared" si="3"/>
        <v>7.0292837381603787E-2</v>
      </c>
    </row>
    <row r="49" spans="1:7" ht="15.75" x14ac:dyDescent="0.25">
      <c r="A49" s="12">
        <v>7</v>
      </c>
      <c r="B49" s="13">
        <v>12.595420976379947</v>
      </c>
      <c r="C49" s="14">
        <f t="shared" si="2"/>
        <v>1.9459101490553132</v>
      </c>
      <c r="D49" s="14">
        <f t="shared" si="2"/>
        <v>2.5333333333333332</v>
      </c>
      <c r="E49" s="15">
        <f t="shared" si="4"/>
        <v>10.412419696162315</v>
      </c>
      <c r="F49" s="15">
        <f t="shared" si="5"/>
        <v>2.1830012802176313</v>
      </c>
      <c r="G49" s="15">
        <f t="shared" si="3"/>
        <v>4.7654945894318175</v>
      </c>
    </row>
    <row r="50" spans="1:7" ht="15.75" x14ac:dyDescent="0.25">
      <c r="A50" s="12">
        <v>149</v>
      </c>
      <c r="B50" s="13">
        <v>1.2092495976572515</v>
      </c>
      <c r="C50" s="14">
        <f t="shared" si="2"/>
        <v>5.0039463059454592</v>
      </c>
      <c r="D50" s="14">
        <f t="shared" si="2"/>
        <v>0.19000000000000003</v>
      </c>
      <c r="E50" s="15">
        <f t="shared" si="4"/>
        <v>1.2471509460298402</v>
      </c>
      <c r="F50" s="15">
        <f t="shared" si="5"/>
        <v>-3.7901348372588739E-2</v>
      </c>
      <c r="G50" s="15">
        <f t="shared" si="3"/>
        <v>1.436512208460335E-3</v>
      </c>
    </row>
    <row r="51" spans="1:7" ht="15.75" x14ac:dyDescent="0.25">
      <c r="A51" s="12">
        <v>24</v>
      </c>
      <c r="B51" s="13">
        <v>4.1926514300411171</v>
      </c>
      <c r="C51" s="14">
        <f t="shared" si="2"/>
        <v>3.1780538303479458</v>
      </c>
      <c r="D51" s="14">
        <f t="shared" si="2"/>
        <v>1.4333333333333333</v>
      </c>
      <c r="E51" s="15">
        <f t="shared" si="4"/>
        <v>4.4279990021086464</v>
      </c>
      <c r="F51" s="15">
        <f t="shared" si="5"/>
        <v>-0.23534757206752932</v>
      </c>
      <c r="G51" s="15">
        <f t="shared" si="3"/>
        <v>5.5388479678080908E-2</v>
      </c>
    </row>
    <row r="52" spans="1:7" ht="15.75" x14ac:dyDescent="0.25">
      <c r="A52" s="12">
        <v>31</v>
      </c>
      <c r="B52" s="13">
        <v>4.8066481937751782</v>
      </c>
      <c r="C52" s="14">
        <f t="shared" si="2"/>
        <v>3.4339872044851463</v>
      </c>
      <c r="D52" s="14">
        <f t="shared" si="2"/>
        <v>1.57</v>
      </c>
      <c r="E52" s="15">
        <f t="shared" si="4"/>
        <v>3.7074403401915568</v>
      </c>
      <c r="F52" s="15">
        <f t="shared" si="5"/>
        <v>1.0992078535836214</v>
      </c>
      <c r="G52" s="15">
        <f t="shared" si="3"/>
        <v>1.2082579053799121</v>
      </c>
    </row>
    <row r="53" spans="1:7" ht="15.75" x14ac:dyDescent="0.25">
      <c r="A53" s="12">
        <v>169</v>
      </c>
      <c r="B53" s="13">
        <v>1.2092495976572515</v>
      </c>
      <c r="C53" s="14">
        <f t="shared" si="2"/>
        <v>5.1298987149230735</v>
      </c>
      <c r="D53" s="14">
        <f t="shared" si="2"/>
        <v>0.19000000000000003</v>
      </c>
      <c r="E53" s="15">
        <f t="shared" si="4"/>
        <v>1.1427715324303258</v>
      </c>
      <c r="F53" s="15">
        <f t="shared" si="5"/>
        <v>6.6478065226925676E-2</v>
      </c>
      <c r="G53" s="15">
        <f t="shared" si="3"/>
        <v>4.4193331563153844E-3</v>
      </c>
    </row>
    <row r="54" spans="1:7" ht="15.75" x14ac:dyDescent="0.25">
      <c r="A54" s="12">
        <v>37</v>
      </c>
      <c r="B54" s="13">
        <v>5.1209160206564004</v>
      </c>
      <c r="C54" s="14">
        <f t="shared" si="2"/>
        <v>3.6109179126442243</v>
      </c>
      <c r="D54" s="14">
        <f t="shared" si="2"/>
        <v>1.6333333333333333</v>
      </c>
      <c r="E54" s="15">
        <f t="shared" si="4"/>
        <v>3.2790700576109786</v>
      </c>
      <c r="F54" s="15">
        <f t="shared" si="5"/>
        <v>1.8418459630454218</v>
      </c>
      <c r="G54" s="15">
        <f t="shared" si="3"/>
        <v>3.3923965515867174</v>
      </c>
    </row>
    <row r="55" spans="1:7" ht="15.75" x14ac:dyDescent="0.25">
      <c r="A55" s="12">
        <v>13</v>
      </c>
      <c r="B55" s="13">
        <v>5.8513164298203435</v>
      </c>
      <c r="C55" s="14">
        <f t="shared" si="2"/>
        <v>2.5649493574615367</v>
      </c>
      <c r="D55" s="14">
        <f t="shared" si="2"/>
        <v>1.7666666666666666</v>
      </c>
      <c r="E55" s="15">
        <f t="shared" si="4"/>
        <v>6.7761854422882886</v>
      </c>
      <c r="F55" s="15">
        <f t="shared" si="5"/>
        <v>-0.92486901246794506</v>
      </c>
      <c r="G55" s="15">
        <f t="shared" si="3"/>
        <v>0.85538269022343194</v>
      </c>
    </row>
    <row r="56" spans="1:7" ht="15.75" x14ac:dyDescent="0.25">
      <c r="A56" s="12">
        <v>5</v>
      </c>
      <c r="B56" s="13">
        <v>17.002039940094019</v>
      </c>
      <c r="C56" s="14">
        <f t="shared" si="2"/>
        <v>1.6094379124341003</v>
      </c>
      <c r="D56" s="14">
        <f t="shared" si="2"/>
        <v>2.8333333333333335</v>
      </c>
      <c r="E56" s="15">
        <f t="shared" si="4"/>
        <v>13.150972074629715</v>
      </c>
      <c r="F56" s="15">
        <f t="shared" si="5"/>
        <v>3.8510678654643034</v>
      </c>
      <c r="G56" s="15">
        <f t="shared" si="3"/>
        <v>14.830723704411785</v>
      </c>
    </row>
    <row r="57" spans="1:7" ht="15.75" x14ac:dyDescent="0.25">
      <c r="F57" s="24">
        <f>SUM(F7:F56)</f>
        <v>7.8135039787550289</v>
      </c>
      <c r="G57" s="24">
        <f>SUM(G7:G56)</f>
        <v>70.943597708822324</v>
      </c>
    </row>
  </sheetData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Non linear Height-Weight</vt:lpstr>
      <vt:lpstr>Machine</vt:lpstr>
      <vt:lpstr>Defects</vt:lpstr>
      <vt:lpstr>Experience</vt:lpstr>
      <vt:lpstr>Height</vt:lpstr>
      <vt:lpstr>lnX</vt:lpstr>
      <vt:lpstr>lnY</vt:lpstr>
      <vt:lpstr>Weight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Maite Escobar Urmeneta</cp:lastModifiedBy>
  <dcterms:created xsi:type="dcterms:W3CDTF">2014-10-23T09:05:35Z</dcterms:created>
  <dcterms:modified xsi:type="dcterms:W3CDTF">2022-05-18T11:26:39Z</dcterms:modified>
</cp:coreProperties>
</file>